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景洪实业三家公司处置资产（固定资产和废旧物资等）的相关资料8.5\待处置景洪实业盘活三宗土地上的资产资料（包括勐远变）\第一批次处理的资产（曼阁变、橄榄坝变、勐养变和勐远变）的资料\第一批次处置三个包资料\第一批次的危化物处置上业财资料\"/>
    </mc:Choice>
  </mc:AlternateContent>
  <bookViews>
    <workbookView windowWidth="25482" windowHeight="12548"/>
  </bookViews>
  <sheets>
    <sheet name="报价单" sheetId="1" r:id="rId1"/>
  </sheets>
  <definedNames>
    <definedName name="_xlnm.Print_Area" localSheetId="0">报价单!$A$4:$O$25</definedName>
    <definedName name="_xlnm.Print_Titles" localSheetId="0">报价单!$2:$3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5E2BEE9479F84976B3A5F40C6624ED9F" descr="东风电站废旧物资图片7"/>
        <xdr:cNvPicPr/>
      </xdr:nvPicPr>
      <xdr:blipFill>
        <a:blip r:embed="rId1"/>
        <a:stretch>
          <a:fillRect/>
        </a:stretch>
      </xdr:blipFill>
      <xdr:spPr>
        <a:xfrm>
          <a:off x="0" y="0"/>
          <a:ext cx="5657215" cy="10058400"/>
        </a:xfrm>
        <a:prstGeom prst="rect">
          <a:avLst/>
        </a:prstGeom>
      </xdr:spPr>
    </xdr:pic>
  </etc:cellImage>
  <etc:cellImage>
    <xdr:pic>
      <xdr:nvPicPr>
        <xdr:cNvPr id="20" name="ID_EC45FD095BE64E58B37EBFBCC5E58FC8" descr="东风电站废旧物资图片6"/>
        <xdr:cNvPicPr/>
      </xdr:nvPicPr>
      <xdr:blipFill>
        <a:blip r:embed="rId2"/>
        <a:stretch>
          <a:fillRect/>
        </a:stretch>
      </xdr:blipFill>
      <xdr:spPr>
        <a:xfrm>
          <a:off x="0" y="0"/>
          <a:ext cx="9284970" cy="6960870"/>
        </a:xfrm>
        <a:prstGeom prst="rect">
          <a:avLst/>
        </a:prstGeom>
      </xdr:spPr>
    </xdr:pic>
  </etc:cellImage>
  <etc:cellImage>
    <xdr:pic>
      <xdr:nvPicPr>
        <xdr:cNvPr id="19" name="ID_79A6DB7A0CAC445EB83610D0AB0BE2E7" descr="东风电站废旧物资图片5"/>
        <xdr:cNvPicPr/>
      </xdr:nvPicPr>
      <xdr:blipFill>
        <a:blip r:embed="rId3"/>
        <a:stretch>
          <a:fillRect/>
        </a:stretch>
      </xdr:blipFill>
      <xdr:spPr>
        <a:xfrm>
          <a:off x="0" y="0"/>
          <a:ext cx="9284970" cy="6960870"/>
        </a:xfrm>
        <a:prstGeom prst="rect">
          <a:avLst/>
        </a:prstGeom>
      </xdr:spPr>
    </xdr:pic>
  </etc:cellImage>
  <etc:cellImage>
    <xdr:pic>
      <xdr:nvPicPr>
        <xdr:cNvPr id="14" name="ID_62DC176A1497497A8F69C1C75E4DC4EF" descr="东风电站废旧物资图片2"/>
        <xdr:cNvPicPr/>
      </xdr:nvPicPr>
      <xdr:blipFill>
        <a:blip r:embed="rId4"/>
        <a:stretch>
          <a:fillRect/>
        </a:stretch>
      </xdr:blipFill>
      <xdr:spPr>
        <a:xfrm>
          <a:off x="0" y="0"/>
          <a:ext cx="8926195" cy="6705600"/>
        </a:xfrm>
        <a:prstGeom prst="rect">
          <a:avLst/>
        </a:prstGeom>
      </xdr:spPr>
    </xdr:pic>
  </etc:cellImage>
  <etc:cellImage>
    <xdr:pic>
      <xdr:nvPicPr>
        <xdr:cNvPr id="3" name="ID_5FFAD3D73DAB45D9A88793D6E8B05A69" descr="东风电站废旧物资图片1"/>
        <xdr:cNvPicPr/>
      </xdr:nvPicPr>
      <xdr:blipFill>
        <a:blip r:embed="rId5"/>
        <a:stretch>
          <a:fillRect/>
        </a:stretch>
      </xdr:blipFill>
      <xdr:spPr>
        <a:xfrm>
          <a:off x="0" y="0"/>
          <a:ext cx="5573395" cy="4179570"/>
        </a:xfrm>
        <a:prstGeom prst="rect">
          <a:avLst/>
        </a:prstGeom>
      </xdr:spPr>
    </xdr:pic>
  </etc:cellImage>
  <etc:cellImage>
    <xdr:pic>
      <xdr:nvPicPr>
        <xdr:cNvPr id="17" name="ID_BBE2A337103F402789CE231EF2E9B289" descr="东风电站废旧物资图片4"/>
        <xdr:cNvPicPr/>
      </xdr:nvPicPr>
      <xdr:blipFill>
        <a:blip r:embed="rId6"/>
        <a:stretch>
          <a:fillRect/>
        </a:stretch>
      </xdr:blipFill>
      <xdr:spPr>
        <a:xfrm>
          <a:off x="0" y="0"/>
          <a:ext cx="8926195" cy="6705600"/>
        </a:xfrm>
        <a:prstGeom prst="rect">
          <a:avLst/>
        </a:prstGeom>
      </xdr:spPr>
    </xdr:pic>
  </etc:cellImage>
  <etc:cellImage>
    <xdr:pic>
      <xdr:nvPicPr>
        <xdr:cNvPr id="15" name="ID_3662E7F5319249AF833E288E3D545848" descr="东风电站废旧物资图片3"/>
        <xdr:cNvPicPr/>
      </xdr:nvPicPr>
      <xdr:blipFill>
        <a:blip r:embed="rId7"/>
        <a:stretch>
          <a:fillRect/>
        </a:stretch>
      </xdr:blipFill>
      <xdr:spPr>
        <a:xfrm>
          <a:off x="0" y="0"/>
          <a:ext cx="8926195" cy="6705600"/>
        </a:xfrm>
        <a:prstGeom prst="rect">
          <a:avLst/>
        </a:prstGeom>
      </xdr:spPr>
    </xdr:pic>
  </etc:cellImage>
  <etc:cellImage>
    <xdr:pic>
      <xdr:nvPicPr>
        <xdr:cNvPr id="10" name="ID_2789976FC4794420BBE188E15DD2D7C8" descr="流沙河三级站废旧物资图片4"/>
        <xdr:cNvPicPr/>
      </xdr:nvPicPr>
      <xdr:blipFill>
        <a:blip r:embed="rId8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12" name="ID_41CA9E1197CF43BA9CF64B5F78DA5F7E" descr="流沙河三级站废旧物资图片8"/>
        <xdr:cNvPicPr/>
      </xdr:nvPicPr>
      <xdr:blipFill>
        <a:blip r:embed="rId9"/>
        <a:stretch>
          <a:fillRect/>
        </a:stretch>
      </xdr:blipFill>
      <xdr:spPr>
        <a:xfrm>
          <a:off x="0" y="0"/>
          <a:ext cx="10058400" cy="7555865"/>
        </a:xfrm>
        <a:prstGeom prst="rect">
          <a:avLst/>
        </a:prstGeom>
      </xdr:spPr>
    </xdr:pic>
  </etc:cellImage>
  <etc:cellImage>
    <xdr:pic>
      <xdr:nvPicPr>
        <xdr:cNvPr id="11" name="ID_3F7F2724BF6046C18FE4B6E62CD2188C" descr="流沙河三级站废旧物资图片6"/>
        <xdr:cNvPicPr/>
      </xdr:nvPicPr>
      <xdr:blipFill>
        <a:blip r:embed="rId10"/>
        <a:stretch>
          <a:fillRect/>
        </a:stretch>
      </xdr:blipFill>
      <xdr:spPr>
        <a:xfrm>
          <a:off x="0" y="0"/>
          <a:ext cx="10058400" cy="7555865"/>
        </a:xfrm>
        <a:prstGeom prst="rect">
          <a:avLst/>
        </a:prstGeom>
      </xdr:spPr>
    </xdr:pic>
  </etc:cellImage>
  <etc:cellImage>
    <xdr:pic>
      <xdr:nvPicPr>
        <xdr:cNvPr id="7" name="ID_07911461FAFF43ECB0FFD1C3F00022FC" descr="金凤电站电瓶"/>
        <xdr:cNvPicPr/>
      </xdr:nvPicPr>
      <xdr:blipFill>
        <a:blip r:embed="rId11"/>
        <a:stretch>
          <a:fillRect/>
        </a:stretch>
      </xdr:blipFill>
      <xdr:spPr>
        <a:xfrm>
          <a:off x="0" y="0"/>
          <a:ext cx="9269095" cy="6966585"/>
        </a:xfrm>
        <a:prstGeom prst="rect">
          <a:avLst/>
        </a:prstGeom>
      </xdr:spPr>
    </xdr:pic>
  </etc:cellImage>
  <etc:cellImage>
    <xdr:pic>
      <xdr:nvPicPr>
        <xdr:cNvPr id="8" name="ID_3DA71FE278B14389BB5E54EE3C5E0782" descr="金凤电站废油"/>
        <xdr:cNvPicPr/>
      </xdr:nvPicPr>
      <xdr:blipFill>
        <a:blip r:embed="rId12"/>
        <a:stretch>
          <a:fillRect/>
        </a:stretch>
      </xdr:blipFill>
      <xdr:spPr>
        <a:xfrm>
          <a:off x="0" y="0"/>
          <a:ext cx="9284970" cy="6966585"/>
        </a:xfrm>
        <a:prstGeom prst="rect">
          <a:avLst/>
        </a:prstGeom>
      </xdr:spPr>
    </xdr:pic>
  </etc:cellImage>
  <etc:cellImage>
    <xdr:pic>
      <xdr:nvPicPr>
        <xdr:cNvPr id="9" name="ID_271EC62A891445A8A7B846DC99BE900E" descr="金凤电站灭火装置"/>
        <xdr:cNvPicPr/>
      </xdr:nvPicPr>
      <xdr:blipFill>
        <a:blip r:embed="rId13"/>
        <a:stretch>
          <a:fillRect/>
        </a:stretch>
      </xdr:blipFill>
      <xdr:spPr>
        <a:xfrm>
          <a:off x="0" y="0"/>
          <a:ext cx="4526280" cy="10058400"/>
        </a:xfrm>
        <a:prstGeom prst="rect">
          <a:avLst/>
        </a:prstGeom>
      </xdr:spPr>
    </xdr:pic>
  </etc:cellImage>
  <etc:cellImage>
    <xdr:pic>
      <xdr:nvPicPr>
        <xdr:cNvPr id="16" name="ID_B98AA7B8E075413DA93A9CA10AE5C532" descr="WPS图片"/>
        <xdr:cNvPicPr/>
      </xdr:nvPicPr>
      <xdr:blipFill>
        <a:blip r:embed="rId14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18" name="ID_42EAB077CFAF4412B21FB429ED3A5EE4" descr="废油"/>
        <xdr:cNvPicPr/>
      </xdr:nvPicPr>
      <xdr:blipFill>
        <a:blip r:embed="rId15"/>
        <a:stretch>
          <a:fillRect/>
        </a:stretch>
      </xdr:blipFill>
      <xdr:spPr>
        <a:xfrm>
          <a:off x="0" y="0"/>
          <a:ext cx="10058400" cy="5657215"/>
        </a:xfrm>
        <a:prstGeom prst="rect">
          <a:avLst/>
        </a:prstGeom>
      </xdr:spPr>
    </xdr:pic>
  </etc:cellImage>
  <etc:cellImage>
    <xdr:pic>
      <xdr:nvPicPr>
        <xdr:cNvPr id="13" name="ID_18EC72DFE504491E9D43E6AC720C08A8" descr="WPS图片(1)"/>
        <xdr:cNvPicPr/>
      </xdr:nvPicPr>
      <xdr:blipFill>
        <a:blip r:embed="rId16"/>
        <a:stretch>
          <a:fillRect/>
        </a:stretch>
      </xdr:blipFill>
      <xdr:spPr>
        <a:xfrm>
          <a:off x="0" y="0"/>
          <a:ext cx="10058400" cy="7546340"/>
        </a:xfrm>
        <a:prstGeom prst="rect">
          <a:avLst/>
        </a:prstGeom>
      </xdr:spPr>
    </xdr:pic>
  </etc:cellImage>
  <etc:cellImage>
    <xdr:pic>
      <xdr:nvPicPr>
        <xdr:cNvPr id="4" name="ID_96F6AF91545942579AC069A357080C9F" descr="流沙河三级站油罐图片1"/>
        <xdr:cNvPicPr/>
      </xdr:nvPicPr>
      <xdr:blipFill>
        <a:blip r:embed="rId17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" name="ID_AC5D9DA2BCAB4F838888377850504418" descr="流沙河三级站油罐图片2"/>
        <xdr:cNvPicPr/>
      </xdr:nvPicPr>
      <xdr:blipFill>
        <a:blip r:embed="rId18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6" name="ID_9C01F78AC6024B9AB9AFA5CB39E059BD" descr="流沙河三级站油罐图片3"/>
        <xdr:cNvPicPr/>
      </xdr:nvPicPr>
      <xdr:blipFill>
        <a:blip r:embed="rId19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<sst xmlns="http://schemas.openxmlformats.org/spreadsheetml/2006/main" count="122" uniqueCount="66">
  <si>
    <t>附件2：</t>
  </si>
  <si>
    <t>项目清单</t>
  </si>
  <si>
    <t>序号</t>
  </si>
  <si>
    <t>物资名称</t>
  </si>
  <si>
    <t>型号规格(配件代号)</t>
  </si>
  <si>
    <t>厂家/品牌</t>
  </si>
  <si>
    <t>材质</t>
  </si>
  <si>
    <t>单位</t>
  </si>
  <si>
    <t>数量</t>
  </si>
  <si>
    <t>重量（Kg)</t>
  </si>
  <si>
    <t>含税单价（元/Kg）</t>
  </si>
  <si>
    <t>金额（元）</t>
  </si>
  <si>
    <t>存放地点</t>
  </si>
  <si>
    <t>图片</t>
  </si>
  <si>
    <t>备注</t>
  </si>
  <si>
    <t>汽轮机油</t>
  </si>
  <si>
    <t>46#</t>
  </si>
  <si>
    <t>油</t>
  </si>
  <si>
    <t>桶</t>
  </si>
  <si>
    <t>东风电站</t>
  </si>
  <si>
    <t>废铁门、废窗等废铁</t>
  </si>
  <si>
    <t>铁</t>
  </si>
  <si>
    <t>批</t>
  </si>
  <si>
    <t>废油罐</t>
  </si>
  <si>
    <r>
      <rPr>
        <sz val="10"/>
        <rFont val="宋体"/>
        <charset val="134"/>
      </rPr>
      <t>25M</t>
    </r>
    <r>
      <rPr>
        <vertAlign val="superscript"/>
        <sz val="10"/>
        <rFont val="宋体"/>
        <charset val="134"/>
      </rPr>
      <t>3</t>
    </r>
    <r>
      <rPr>
        <sz val="10"/>
        <rFont val="宋体"/>
        <charset val="134"/>
      </rPr>
      <t>，长6340mm宽2280mm厚10mm</t>
    </r>
  </si>
  <si>
    <t>云南省金马冷作厂</t>
  </si>
  <si>
    <t>钢铁</t>
  </si>
  <si>
    <t>个</t>
  </si>
  <si>
    <t>东风变电所</t>
  </si>
  <si>
    <t>1.圆柱型卧式罐长3750mm直径1300mm厚6mm
2.椭圆型长2700mm短轴1230mm长轴1700mm厚8mm</t>
  </si>
  <si>
    <t>压力钢管</t>
  </si>
  <si>
    <t>655CM×110CM×1.5CM</t>
  </si>
  <si>
    <t>根</t>
  </si>
  <si>
    <t>铅酸蓄电池</t>
  </si>
  <si>
    <t>UXL220-2N</t>
  </si>
  <si>
    <t>YUASA(汤浅）</t>
  </si>
  <si>
    <t>铅酸</t>
  </si>
  <si>
    <t>只</t>
  </si>
  <si>
    <t>流沙河三级站</t>
  </si>
  <si>
    <t>L-TSA  46</t>
  </si>
  <si>
    <t>昆仑</t>
  </si>
  <si>
    <t>kg</t>
  </si>
  <si>
    <t>变压器油</t>
  </si>
  <si>
    <t>克拉玛依5#</t>
  </si>
  <si>
    <t>油罐</t>
  </si>
  <si>
    <t>圆柱型，底面直径2.1米，高3.1米，钢铁厚度1公分</t>
  </si>
  <si>
    <t>直流电瓶</t>
  </si>
  <si>
    <t>S512/100</t>
  </si>
  <si>
    <t>金凤电站</t>
  </si>
  <si>
    <t>废汽轮机油</t>
  </si>
  <si>
    <t>二氧化碳灭火装置</t>
  </si>
  <si>
    <t>铜/钢</t>
  </si>
  <si>
    <t>套</t>
  </si>
  <si>
    <t>S312/200</t>
  </si>
  <si>
    <t>回洼电站</t>
  </si>
  <si>
    <t>手持式干粉灭火器</t>
  </si>
  <si>
    <t>MFZ/ABC5A</t>
  </si>
  <si>
    <t>MFZ/ABC5 型</t>
  </si>
  <si>
    <t>MFZ/ABC5</t>
  </si>
  <si>
    <t>MFZ/ABC4</t>
  </si>
  <si>
    <t>MFZ/ABC4-A 型</t>
  </si>
  <si>
    <t>推车式干粉灭火器</t>
  </si>
  <si>
    <t>MFZ/ABC35</t>
  </si>
  <si>
    <t>手持式二氧化碳灭火器</t>
  </si>
  <si>
    <t>MT/5 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</si>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</sst>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u/>
      <sz val="10"/>
      <color rgb="FF800080"/>
      <name val="宋体"/>
      <charset val="134"/>
      <scheme val="minor"/>
    </font>
    <font>
      <sz val="10"/>
      <name val="仿宋"/>
      <charset val="134"/>
    </font>
    <font>
      <sz val="10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indexed="0"/>
      </top>
      <bottom style="thin">
        <color auto="1"/>
      </bottom>
      <diagonal/>
    </border>
    <border>
      <left/>
      <right/>
      <top style="thin">
        <color indexed="0"/>
      </top>
      <bottom style="thin">
        <color auto="1"/>
      </bottom>
      <diagonal/>
    </border>
    <border>
      <left/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5" xfId="6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0" xfId="0" applyFo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9" Type="http://schemas.openxmlformats.org/officeDocument/2006/relationships/image" Target="media/image19.jpeg"/><Relationship Id="rId18" Type="http://schemas.openxmlformats.org/officeDocument/2006/relationships/image" Target="media/image18.jpeg"/><Relationship Id="rId17" Type="http://schemas.openxmlformats.org/officeDocument/2006/relationships/image" Target="media/image17.jpeg"/><Relationship Id="rId16" Type="http://schemas.openxmlformats.org/officeDocument/2006/relationships/image" Target="media/image16.jpeg"/><Relationship Id="rId15" Type="http://schemas.openxmlformats.org/officeDocument/2006/relationships/image" Target="media/image15.jpeg"/><Relationship Id="rId14" Type="http://schemas.openxmlformats.org/officeDocument/2006/relationships/image" Target="media/image14.jpeg"/><Relationship Id="rId13" Type="http://schemas.openxmlformats.org/officeDocument/2006/relationships/image" Target="media/image13.png"/><Relationship Id="rId12" Type="http://schemas.openxmlformats.org/officeDocument/2006/relationships/image" Target="media/image12.jpeg"/><Relationship Id="rId11" Type="http://schemas.openxmlformats.org/officeDocument/2006/relationships/image" Target="media/image11.jpeg"/><Relationship Id="rId10" Type="http://schemas.openxmlformats.org/officeDocument/2006/relationships/image" Target="media/image10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25"/>
  <sheetViews>
    <sheetView showZeros="0" tabSelected="1" zoomScale="115" zoomScaleNormal="115" workbookViewId="0">
      <selection activeCell="H6" sqref="H6"/>
    </sheetView>
  </sheetViews>
  <sheetFormatPr defaultColWidth="9" defaultRowHeight="15"/>
  <cols>
    <col min="1" max="1" width="5.4" customWidth="1"/>
    <col min="2" max="2" width="12.6" customWidth="1"/>
    <col min="3" max="3" width="10.1166666666667" customWidth="1"/>
    <col min="4" max="4" width="8.875" customWidth="1"/>
    <col min="5" max="5" width="7.2" customWidth="1"/>
    <col min="6" max="6" width="6.14166666666667" customWidth="1"/>
    <col min="7" max="7" width="8.06666666666667" customWidth="1"/>
    <col min="8" max="8" width="7.44166666666667" customWidth="1"/>
    <col min="9" max="9" width="8.63333333333333" customWidth="1"/>
    <col min="10" max="10" width="5.58333333333333" customWidth="1"/>
    <col min="11" max="11" width="10.8" customWidth="1"/>
    <col min="12" max="12" width="6.95" customWidth="1"/>
    <col min="13" max="13" width="5.58333333333333" customWidth="1"/>
    <col min="14" max="14" width="4.96666666666667" customWidth="1"/>
    <col min="15" max="15" width="4.1" customWidth="1"/>
    <col min="16" max="16" width="9.5" customWidth="1"/>
    <col min="17" max="17" width="11.1083333333333" customWidth="1"/>
    <col min="18" max="18" width="15.5833333333333" customWidth="1"/>
  </cols>
  <sheetData>
    <row r="1" spans="1:17">
      <c r="A1" t="s">
        <v>0</v>
      </c>
    </row>
    <row r="2" ht="37" customHeight="1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</row>
    <row r="3" ht="36" customHeight="1" spans="1:1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4" t="s">
        <v>11</v>
      </c>
      <c r="K3" s="3" t="s">
        <v>12</v>
      </c>
      <c r="L3" s="5" t="s">
        <v>13</v>
      </c>
      <c r="M3" s="6"/>
      <c r="N3" s="7"/>
      <c r="O3" s="3" t="s">
        <v>14</v>
      </c>
      <c r="P3" s="8"/>
      <c r="Q3" s="9"/>
    </row>
    <row r="4" ht="30" customHeight="1" spans="1:17">
      <c r="A4" s="10">
        <v>1</v>
      </c>
      <c r="B4" s="11" t="s">
        <v>15</v>
      </c>
      <c r="C4" s="11" t="s">
        <v>16</v>
      </c>
      <c r="D4" s="11"/>
      <c r="E4" s="11" t="s">
        <v>17</v>
      </c>
      <c r="F4" s="10" t="s">
        <v>18</v>
      </c>
      <c r="G4" s="10">
        <v>13</v>
      </c>
      <c r="H4" s="10">
        <v>2210</v>
      </c>
      <c r="I4" s="10"/>
      <c r="J4" s="10">
        <f t="shared" ref="J4:J11" si="0">ROUND(H4*I4,2)</f>
        <v>0</v>
      </c>
      <c r="K4" s="11" t="s">
        <v>19</v>
      </c>
      <c r="L4" s="12" t="str">
        <f>_xlfn.DISPIMG("ID_79A6DB7A0CAC445EB83610D0AB0BE2E7",1)</f>
        <v>=DISPIMG("ID_79A6DB7A0CAC445EB83610D0AB0BE2E7",1)</v>
      </c>
      <c r="M4" s="12" t="str">
        <f>_xlfn.DISPIMG("ID_EC45FD095BE64E58B37EBFBCC5E58FC8",1)</f>
        <v>=DISPIMG("ID_EC45FD095BE64E58B37EBFBCC5E58FC8",1)</v>
      </c>
      <c r="N4" s="12" t="str">
        <f>_xlfn.DISPIMG("ID_5E2BEE9479F84976B3A5F40C6624ED9F",1)</f>
        <v>=DISPIMG("ID_5E2BEE9479F84976B3A5F40C6624ED9F",1)</v>
      </c>
      <c r="O4" s="13"/>
      <c r="P4" s="14"/>
    </row>
    <row r="5" ht="21" customHeight="1" spans="1:17">
      <c r="A5" s="15">
        <v>2</v>
      </c>
      <c r="B5" s="11" t="s">
        <v>20</v>
      </c>
      <c r="C5" s="16"/>
      <c r="D5" s="16"/>
      <c r="E5" s="16" t="s">
        <v>21</v>
      </c>
      <c r="F5" s="15" t="s">
        <v>22</v>
      </c>
      <c r="G5" s="15">
        <v>1</v>
      </c>
      <c r="H5" s="15">
        <v>1200</v>
      </c>
      <c r="I5" s="15"/>
      <c r="J5" s="10">
        <f t="shared" si="0"/>
        <v>0</v>
      </c>
      <c r="K5" s="16" t="s">
        <v>19</v>
      </c>
      <c r="L5" s="12" t="str">
        <f>_xlfn.DISPIMG("ID_5FFAD3D73DAB45D9A88793D6E8B05A69",1)</f>
        <v>=DISPIMG("ID_5FFAD3D73DAB45D9A88793D6E8B05A69",1)</v>
      </c>
      <c r="M5" s="12"/>
      <c r="N5" s="12"/>
      <c r="O5" s="13"/>
      <c r="P5" s="14"/>
    </row>
    <row r="6" ht="26" customHeight="1" spans="1:17">
      <c r="A6" s="15">
        <v>3</v>
      </c>
      <c r="B6" s="11" t="s">
        <v>23</v>
      </c>
      <c r="C6" s="11" t="s">
        <v>24</v>
      </c>
      <c r="D6" s="11" t="s">
        <v>25</v>
      </c>
      <c r="E6" s="16" t="s">
        <v>26</v>
      </c>
      <c r="F6" s="15" t="s">
        <v>27</v>
      </c>
      <c r="G6" s="15">
        <v>3</v>
      </c>
      <c r="H6" s="15">
        <v>14400</v>
      </c>
      <c r="I6" s="15"/>
      <c r="J6" s="10">
        <f t="shared" si="0"/>
        <v>0</v>
      </c>
      <c r="K6" s="16" t="s">
        <v>28</v>
      </c>
      <c r="L6" s="12" t="str">
        <f>_xlfn.DISPIMG("ID_62DC176A1497497A8F69C1C75E4DC4EF",1)</f>
        <v>=DISPIMG("ID_62DC176A1497497A8F69C1C75E4DC4EF",1)</v>
      </c>
      <c r="M6" s="12"/>
      <c r="N6" s="12"/>
      <c r="O6" s="13"/>
      <c r="P6" s="14"/>
    </row>
    <row r="7" ht="49" customHeight="1" spans="1:17">
      <c r="A7" s="15">
        <v>4</v>
      </c>
      <c r="B7" s="11" t="s">
        <v>23</v>
      </c>
      <c r="C7" s="11" t="s">
        <v>29</v>
      </c>
      <c r="D7" s="11"/>
      <c r="E7" s="16" t="s">
        <v>26</v>
      </c>
      <c r="F7" s="15" t="s">
        <v>27</v>
      </c>
      <c r="G7" s="15">
        <v>2</v>
      </c>
      <c r="H7" s="15">
        <v>2100</v>
      </c>
      <c r="I7" s="15"/>
      <c r="J7" s="10">
        <f t="shared" si="0"/>
        <v>0</v>
      </c>
      <c r="K7" s="16" t="s">
        <v>28</v>
      </c>
      <c r="L7" s="12" t="str">
        <f>_xlfn.DISPIMG("ID_3662E7F5319249AF833E288E3D545848",1)</f>
        <v>=DISPIMG("ID_3662E7F5319249AF833E288E3D545848",1)</v>
      </c>
      <c r="M7" s="12"/>
      <c r="N7" s="12"/>
      <c r="O7" s="13"/>
      <c r="P7" s="14"/>
    </row>
    <row r="8" ht="24" customHeight="1" spans="1:17">
      <c r="A8" s="15">
        <v>5</v>
      </c>
      <c r="B8" s="11" t="s">
        <v>30</v>
      </c>
      <c r="C8" s="16" t="s">
        <v>31</v>
      </c>
      <c r="D8" s="11"/>
      <c r="E8" s="16" t="s">
        <v>26</v>
      </c>
      <c r="F8" s="15" t="s">
        <v>32</v>
      </c>
      <c r="G8" s="15">
        <v>1</v>
      </c>
      <c r="H8" s="15">
        <v>2700</v>
      </c>
      <c r="I8" s="15"/>
      <c r="J8" s="10">
        <f t="shared" si="0"/>
        <v>0</v>
      </c>
      <c r="K8" s="16" t="s">
        <v>28</v>
      </c>
      <c r="L8" s="12" t="str">
        <f>_xlfn.DISPIMG("ID_BBE2A337103F402789CE231EF2E9B289",1)</f>
        <v>=DISPIMG("ID_BBE2A337103F402789CE231EF2E9B289",1)</v>
      </c>
      <c r="M8" s="12"/>
      <c r="N8" s="12"/>
      <c r="O8" s="13"/>
      <c r="P8" s="14"/>
    </row>
    <row r="9" ht="26" customHeight="1" spans="1:17">
      <c r="A9" s="15">
        <v>6</v>
      </c>
      <c r="B9" s="11" t="s">
        <v>33</v>
      </c>
      <c r="C9" s="11" t="s">
        <v>34</v>
      </c>
      <c r="D9" s="11" t="s">
        <v>35</v>
      </c>
      <c r="E9" s="11" t="s">
        <v>36</v>
      </c>
      <c r="F9" s="10" t="s">
        <v>37</v>
      </c>
      <c r="G9" s="10">
        <v>103</v>
      </c>
      <c r="H9" s="10">
        <v>1236</v>
      </c>
      <c r="I9" s="10"/>
      <c r="J9" s="10">
        <f t="shared" si="0"/>
        <v>0</v>
      </c>
      <c r="K9" s="16" t="s">
        <v>38</v>
      </c>
      <c r="L9" s="12" t="str">
        <f>_xlfn.DISPIMG("ID_2789976FC4794420BBE188E15DD2D7C8",1)</f>
        <v>=DISPIMG("ID_2789976FC4794420BBE188E15DD2D7C8",1)</v>
      </c>
      <c r="M9" s="13"/>
      <c r="N9" s="13"/>
      <c r="O9" s="13"/>
      <c r="P9" s="14"/>
    </row>
    <row r="10" ht="23" customHeight="1" spans="1:17">
      <c r="A10" s="15">
        <v>7</v>
      </c>
      <c r="B10" s="16" t="s">
        <v>15</v>
      </c>
      <c r="C10" s="16" t="s">
        <v>39</v>
      </c>
      <c r="D10" s="16" t="s">
        <v>40</v>
      </c>
      <c r="E10" s="16" t="s">
        <v>17</v>
      </c>
      <c r="F10" s="15" t="s">
        <v>41</v>
      </c>
      <c r="G10" s="15">
        <v>2380</v>
      </c>
      <c r="H10" s="15">
        <v>2380</v>
      </c>
      <c r="I10" s="15"/>
      <c r="J10" s="10">
        <f t="shared" si="0"/>
        <v>0</v>
      </c>
      <c r="K10" s="16" t="s">
        <v>38</v>
      </c>
      <c r="L10" s="12" t="str">
        <f>_xlfn.DISPIMG("ID_41CA9E1197CF43BA9CF64B5F78DA5F7E",1)</f>
        <v>=DISPIMG("ID_41CA9E1197CF43BA9CF64B5F78DA5F7E",1)</v>
      </c>
      <c r="M10" s="13"/>
      <c r="N10" s="13"/>
      <c r="O10" s="13"/>
      <c r="P10" s="14"/>
    </row>
    <row r="11" ht="30" customHeight="1" spans="1:17">
      <c r="A11" s="15">
        <v>8</v>
      </c>
      <c r="B11" s="16" t="s">
        <v>42</v>
      </c>
      <c r="C11" s="16"/>
      <c r="D11" s="16" t="s">
        <v>43</v>
      </c>
      <c r="E11" s="16" t="s">
        <v>17</v>
      </c>
      <c r="F11" s="15" t="s">
        <v>41</v>
      </c>
      <c r="G11" s="15">
        <v>1600</v>
      </c>
      <c r="H11" s="15">
        <v>1600</v>
      </c>
      <c r="I11" s="15"/>
      <c r="J11" s="10">
        <f t="shared" si="0"/>
        <v>0</v>
      </c>
      <c r="K11" s="16" t="s">
        <v>38</v>
      </c>
      <c r="L11" s="12" t="str">
        <f>_xlfn.DISPIMG("ID_3F7F2724BF6046C18FE4B6E62CD2188C",1)</f>
        <v>=DISPIMG("ID_3F7F2724BF6046C18FE4B6E62CD2188C",1)</v>
      </c>
      <c r="M11" s="13"/>
      <c r="N11" s="13"/>
      <c r="O11" s="13"/>
      <c r="P11" s="14"/>
    </row>
    <row r="12" ht="30" customHeight="1" spans="1:17">
      <c r="A12" s="15">
        <v>9</v>
      </c>
      <c r="B12" s="17" t="s">
        <v>44</v>
      </c>
      <c r="C12" s="11" t="s">
        <v>45</v>
      </c>
      <c r="D12" s="16"/>
      <c r="E12" s="16" t="s">
        <v>21</v>
      </c>
      <c r="F12" s="15" t="s">
        <v>27</v>
      </c>
      <c r="G12" s="15">
        <v>4</v>
      </c>
      <c r="H12" s="15">
        <v>1600</v>
      </c>
      <c r="I12" s="15"/>
      <c r="J12" s="10"/>
      <c r="K12" s="16" t="s">
        <v>38</v>
      </c>
      <c r="L12" s="12" t="str">
        <f>_xlfn.DISPIMG("ID_96F6AF91545942579AC069A357080C9F",1)</f>
        <v>=DISPIMG("ID_96F6AF91545942579AC069A357080C9F",1)</v>
      </c>
      <c r="M12" s="13" t="str">
        <f>_xlfn.DISPIMG("ID_AC5D9DA2BCAB4F838888377850504418",1)</f>
        <v>=DISPIMG("ID_AC5D9DA2BCAB4F838888377850504418",1)</v>
      </c>
      <c r="N12" s="13" t="str">
        <f>_xlfn.DISPIMG("ID_9C01F78AC6024B9AB9AFA5CB39E059BD",1)</f>
        <v>=DISPIMG("ID_9C01F78AC6024B9AB9AFA5CB39E059BD",1)</v>
      </c>
      <c r="O12" s="13"/>
      <c r="P12" s="14"/>
    </row>
    <row r="13" ht="25" customHeight="1" spans="1:17">
      <c r="A13" s="15">
        <v>10</v>
      </c>
      <c r="B13" s="16" t="s">
        <v>46</v>
      </c>
      <c r="C13" s="16" t="s">
        <v>47</v>
      </c>
      <c r="D13" s="16"/>
      <c r="E13" s="16" t="s">
        <v>36</v>
      </c>
      <c r="F13" s="15" t="s">
        <v>37</v>
      </c>
      <c r="G13" s="15">
        <v>32</v>
      </c>
      <c r="H13" s="15">
        <v>640</v>
      </c>
      <c r="I13" s="15"/>
      <c r="J13" s="10">
        <f t="shared" ref="J13:J24" si="1">ROUND(H13*I13,2)</f>
        <v>0</v>
      </c>
      <c r="K13" s="16" t="s">
        <v>48</v>
      </c>
      <c r="L13" s="13" t="str">
        <f>_xlfn.DISPIMG("ID_07911461FAFF43ECB0FFD1C3F00022FC",1)</f>
        <v>=DISPIMG("ID_07911461FAFF43ECB0FFD1C3F00022FC",1)</v>
      </c>
      <c r="M13" s="13"/>
      <c r="N13" s="13"/>
      <c r="O13" s="13"/>
      <c r="P13" s="14"/>
    </row>
    <row r="14" ht="25" customHeight="1" spans="1:17">
      <c r="A14" s="15">
        <v>11</v>
      </c>
      <c r="B14" s="16" t="s">
        <v>49</v>
      </c>
      <c r="C14" s="16" t="s">
        <v>16</v>
      </c>
      <c r="D14" s="16"/>
      <c r="E14" s="16" t="s">
        <v>17</v>
      </c>
      <c r="F14" s="15" t="s">
        <v>18</v>
      </c>
      <c r="G14" s="15">
        <v>14</v>
      </c>
      <c r="H14" s="15">
        <v>2550</v>
      </c>
      <c r="I14" s="15"/>
      <c r="J14" s="10">
        <f t="shared" si="1"/>
        <v>0</v>
      </c>
      <c r="K14" s="16" t="s">
        <v>48</v>
      </c>
      <c r="L14" s="13" t="str">
        <f>_xlfn.DISPIMG("ID_3DA71FE278B14389BB5E54EE3C5E0782",1)</f>
        <v>=DISPIMG("ID_3DA71FE278B14389BB5E54EE3C5E0782",1)</v>
      </c>
      <c r="M14" s="13"/>
      <c r="N14" s="13"/>
      <c r="O14" s="13"/>
      <c r="P14" s="14"/>
    </row>
    <row r="15" ht="25" customHeight="1" spans="1:17">
      <c r="A15" s="15">
        <v>12</v>
      </c>
      <c r="B15" s="11" t="s">
        <v>50</v>
      </c>
      <c r="C15" s="16"/>
      <c r="D15" s="16"/>
      <c r="E15" s="16" t="s">
        <v>51</v>
      </c>
      <c r="F15" s="15" t="s">
        <v>52</v>
      </c>
      <c r="G15" s="15">
        <v>3</v>
      </c>
      <c r="H15" s="15">
        <v>200</v>
      </c>
      <c r="I15" s="13"/>
      <c r="J15" s="10">
        <f t="shared" si="1"/>
        <v>0</v>
      </c>
      <c r="K15" s="16" t="s">
        <v>48</v>
      </c>
      <c r="L15" s="13" t="str">
        <f>_xlfn.DISPIMG("ID_271EC62A891445A8A7B846DC99BE900E",1)</f>
        <v>=DISPIMG("ID_271EC62A891445A8A7B846DC99BE900E",1)</v>
      </c>
      <c r="M15" s="13"/>
      <c r="N15" s="13"/>
      <c r="O15" s="13"/>
      <c r="P15" s="14"/>
    </row>
    <row r="16" ht="25" customHeight="1" spans="1:17">
      <c r="A16" s="15">
        <v>13</v>
      </c>
      <c r="B16" s="11" t="s">
        <v>33</v>
      </c>
      <c r="C16" s="11" t="s">
        <v>53</v>
      </c>
      <c r="D16" s="11"/>
      <c r="E16" s="11" t="s">
        <v>36</v>
      </c>
      <c r="F16" s="10" t="s">
        <v>37</v>
      </c>
      <c r="G16" s="10">
        <v>18</v>
      </c>
      <c r="H16" s="10">
        <v>900</v>
      </c>
      <c r="I16" s="10"/>
      <c r="J16" s="10">
        <f t="shared" si="1"/>
        <v>0</v>
      </c>
      <c r="K16" s="11" t="s">
        <v>54</v>
      </c>
      <c r="L16" s="10" t="str">
        <f>_xlfn.DISPIMG("ID_B98AA7B8E075413DA93A9CA10AE5C532",1)</f>
        <v>=DISPIMG("ID_B98AA7B8E075413DA93A9CA10AE5C532",1)</v>
      </c>
      <c r="M16" s="13"/>
      <c r="N16" s="13"/>
      <c r="O16" s="13"/>
      <c r="P16" s="14"/>
    </row>
    <row r="17" ht="25" customHeight="1" spans="1:16">
      <c r="A17" s="15">
        <v>14</v>
      </c>
      <c r="B17" s="11" t="s">
        <v>15</v>
      </c>
      <c r="C17" s="18" t="s">
        <v>16</v>
      </c>
      <c r="D17" s="18"/>
      <c r="E17" s="18" t="s">
        <v>17</v>
      </c>
      <c r="F17" s="19" t="s">
        <v>18</v>
      </c>
      <c r="G17" s="19">
        <v>11</v>
      </c>
      <c r="H17" s="10">
        <v>1870</v>
      </c>
      <c r="I17" s="10"/>
      <c r="J17" s="10">
        <f t="shared" si="1"/>
        <v>0</v>
      </c>
      <c r="K17" s="11" t="s">
        <v>54</v>
      </c>
      <c r="L17" s="10" t="str">
        <f>_xlfn.DISPIMG("ID_42EAB077CFAF4412B21FB429ED3A5EE4",1)</f>
        <v>=DISPIMG("ID_42EAB077CFAF4412B21FB429ED3A5EE4",1)</v>
      </c>
      <c r="M17" s="13"/>
      <c r="N17" s="13"/>
      <c r="O17" s="13"/>
      <c r="P17" s="14"/>
    </row>
    <row r="18" ht="25" customHeight="1" spans="1:16">
      <c r="A18" s="15">
        <v>15</v>
      </c>
      <c r="B18" s="11" t="s">
        <v>55</v>
      </c>
      <c r="C18" s="11" t="s">
        <v>56</v>
      </c>
      <c r="D18" s="11"/>
      <c r="E18" s="11" t="s">
        <v>51</v>
      </c>
      <c r="F18" s="19" t="s">
        <v>27</v>
      </c>
      <c r="G18" s="20">
        <v>2</v>
      </c>
      <c r="H18" s="10">
        <v>6</v>
      </c>
      <c r="I18" s="10"/>
      <c r="J18" s="10">
        <f t="shared" si="1"/>
        <v>0</v>
      </c>
      <c r="K18" s="11" t="s">
        <v>54</v>
      </c>
      <c r="L18" s="10" t="str">
        <f>_xlfn.DISPIMG("ID_18EC72DFE504491E9D43E6AC720C08A8",1)</f>
        <v>=DISPIMG("ID_18EC72DFE504491E9D43E6AC720C08A8",1)</v>
      </c>
      <c r="M18" s="13"/>
      <c r="N18" s="13"/>
      <c r="O18" s="13"/>
      <c r="P18" s="14"/>
    </row>
    <row r="19" ht="25" customHeight="1" spans="1:16">
      <c r="A19" s="15">
        <v>16</v>
      </c>
      <c r="B19" s="11" t="s">
        <v>55</v>
      </c>
      <c r="C19" s="11" t="s">
        <v>57</v>
      </c>
      <c r="D19" s="11"/>
      <c r="E19" s="11" t="s">
        <v>51</v>
      </c>
      <c r="F19" s="19" t="s">
        <v>27</v>
      </c>
      <c r="G19" s="10">
        <v>1</v>
      </c>
      <c r="H19" s="10">
        <v>3</v>
      </c>
      <c r="I19" s="10"/>
      <c r="J19" s="10">
        <f t="shared" si="1"/>
        <v>0</v>
      </c>
      <c r="K19" s="11" t="s">
        <v>54</v>
      </c>
      <c r="L19" s="10"/>
      <c r="M19" s="13"/>
      <c r="N19" s="13"/>
      <c r="O19" s="13"/>
      <c r="P19" s="14"/>
    </row>
    <row r="20" ht="25" customHeight="1" spans="1:16">
      <c r="A20" s="15">
        <v>17</v>
      </c>
      <c r="B20" s="11" t="s">
        <v>55</v>
      </c>
      <c r="C20" s="11" t="s">
        <v>58</v>
      </c>
      <c r="D20" s="11"/>
      <c r="E20" s="11" t="s">
        <v>51</v>
      </c>
      <c r="F20" s="19" t="s">
        <v>27</v>
      </c>
      <c r="G20" s="10">
        <v>2</v>
      </c>
      <c r="H20" s="10">
        <v>6</v>
      </c>
      <c r="I20" s="10"/>
      <c r="J20" s="10">
        <f t="shared" si="1"/>
        <v>0</v>
      </c>
      <c r="K20" s="11" t="s">
        <v>54</v>
      </c>
      <c r="L20" s="10"/>
      <c r="M20" s="13"/>
      <c r="N20" s="13"/>
      <c r="O20" s="13"/>
      <c r="P20" s="14"/>
    </row>
    <row r="21" ht="25" customHeight="1" spans="1:16">
      <c r="A21" s="15">
        <v>18</v>
      </c>
      <c r="B21" s="11" t="s">
        <v>55</v>
      </c>
      <c r="C21" s="11" t="s">
        <v>59</v>
      </c>
      <c r="D21" s="11"/>
      <c r="E21" s="11" t="s">
        <v>51</v>
      </c>
      <c r="F21" s="19" t="s">
        <v>27</v>
      </c>
      <c r="G21" s="10">
        <v>1</v>
      </c>
      <c r="H21" s="10">
        <v>3</v>
      </c>
      <c r="I21" s="10"/>
      <c r="J21" s="10">
        <f t="shared" si="1"/>
        <v>0</v>
      </c>
      <c r="K21" s="11" t="s">
        <v>54</v>
      </c>
      <c r="L21" s="10"/>
      <c r="M21" s="13"/>
      <c r="N21" s="13"/>
      <c r="O21" s="13"/>
      <c r="P21" s="14"/>
    </row>
    <row r="22" ht="25" customHeight="1" spans="1:16">
      <c r="A22" s="15">
        <v>19</v>
      </c>
      <c r="B22" s="11" t="s">
        <v>55</v>
      </c>
      <c r="C22" s="11" t="s">
        <v>60</v>
      </c>
      <c r="D22" s="11"/>
      <c r="E22" s="11" t="s">
        <v>51</v>
      </c>
      <c r="F22" s="19" t="s">
        <v>27</v>
      </c>
      <c r="G22" s="10">
        <v>1</v>
      </c>
      <c r="H22" s="10">
        <v>3</v>
      </c>
      <c r="I22" s="10"/>
      <c r="J22" s="10">
        <f t="shared" si="1"/>
        <v>0</v>
      </c>
      <c r="K22" s="11" t="s">
        <v>54</v>
      </c>
      <c r="L22" s="10"/>
      <c r="M22" s="13"/>
      <c r="N22" s="13"/>
      <c r="O22" s="13"/>
      <c r="P22" s="14"/>
    </row>
    <row r="23" ht="25" customHeight="1" spans="1:16">
      <c r="A23" s="15">
        <v>20</v>
      </c>
      <c r="B23" s="11" t="s">
        <v>61</v>
      </c>
      <c r="C23" s="11" t="s">
        <v>62</v>
      </c>
      <c r="D23" s="11"/>
      <c r="E23" s="11" t="s">
        <v>51</v>
      </c>
      <c r="F23" s="19" t="s">
        <v>27</v>
      </c>
      <c r="G23" s="10">
        <v>6</v>
      </c>
      <c r="H23" s="10">
        <v>180</v>
      </c>
      <c r="I23" s="10"/>
      <c r="J23" s="10">
        <f t="shared" si="1"/>
        <v>0</v>
      </c>
      <c r="K23" s="11" t="s">
        <v>54</v>
      </c>
      <c r="L23" s="10"/>
      <c r="M23" s="13"/>
      <c r="N23" s="13"/>
      <c r="O23" s="13"/>
      <c r="P23" s="14"/>
    </row>
    <row r="24" ht="25" customHeight="1" spans="1:16">
      <c r="A24" s="15">
        <v>21</v>
      </c>
      <c r="B24" s="11" t="s">
        <v>63</v>
      </c>
      <c r="C24" s="11" t="s">
        <v>64</v>
      </c>
      <c r="D24" s="11"/>
      <c r="E24" s="11" t="s">
        <v>51</v>
      </c>
      <c r="F24" s="19" t="s">
        <v>27</v>
      </c>
      <c r="G24" s="10">
        <v>3</v>
      </c>
      <c r="H24" s="10">
        <v>15</v>
      </c>
      <c r="I24" s="10"/>
      <c r="J24" s="10">
        <f t="shared" si="1"/>
        <v>0</v>
      </c>
      <c r="K24" s="11" t="s">
        <v>54</v>
      </c>
      <c r="L24" s="10"/>
      <c r="M24" s="13"/>
      <c r="N24" s="13"/>
      <c r="O24" s="13"/>
      <c r="P24" s="14"/>
    </row>
    <row r="25" ht="27" customHeight="1" spans="1:16">
      <c r="A25" s="21"/>
      <c r="B25" s="21" t="s">
        <v>65</v>
      </c>
      <c r="C25" s="21"/>
      <c r="D25" s="21"/>
      <c r="E25" s="21"/>
      <c r="F25" s="21"/>
      <c r="G25" s="21"/>
      <c r="H25" s="22"/>
      <c r="I25" s="22">
        <f>SUM(I4:I24)</f>
        <v>0</v>
      </c>
      <c r="J25" s="22">
        <f>SUM(J4:J24)</f>
        <v>0</v>
      </c>
      <c r="K25" s="21"/>
      <c r="L25" s="21"/>
      <c r="M25" s="21"/>
      <c r="N25" s="21"/>
      <c r="O25" s="21"/>
    </row>
  </sheetData>
  <mergeCells count="3">
    <mergeCell ref="A2:O2"/>
    <mergeCell ref="L3:N3"/>
    <mergeCell ref="L18:L24"/>
  </mergeCells>
  <pageMargins left="0.161111111111111" right="0.161111111111111" top="0.802777777777778" bottom="1" header="0.511805555555556" footer="0.511805555555556"/>
  <pageSetup paperSize="9" scale="7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景洪实业公司</dc:creator>
  <cp:lastModifiedBy>枫叶</cp:lastModifiedBy>
  <dcterms:created xsi:type="dcterms:W3CDTF">2026-10-05T14:47:00Z</dcterms:created>
  <dcterms:modified xsi:type="dcterms:W3CDTF">2026-10-15T05:46:11Z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A42C667538474EC191406A32BF3B93B8_13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