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景洪实业三家公司处置资产（固定资产和废旧物资等）的相关资料8.5\待处置景洪实业盘活三宗土地上的资产资料（包括勐远变）\第一批次处理的资产（曼阁变、橄榄坝变、勐养变和勐远变）的资料\第一批次处置三个包资料\第一批次的废旧物资处置上业财资料\"/>
    </mc:Choice>
  </mc:AlternateContent>
  <bookViews>
    <workbookView windowWidth="25482" windowHeight="12548"/>
  </bookViews>
  <sheets>
    <sheet name="废旧物资 (公告) 报价文件" sheetId="3" r:id="rId1"/>
  </sheets>
  <definedNames>
    <definedName name="_xlnm._FilterDatabase" localSheetId="0" hidden="1">'废旧物资 (公告) 报价文件'!$A$3:$P$64</definedName>
    <definedName name="_xlnm.Print_Area" localSheetId="0">'废旧物资 (公告) 报价文件'!$A$4:$P$67</definedName>
    <definedName name="_xlnm.Print_Titles" localSheetId="0">'废旧物资 (公告) 报价文件'!$2:$3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5" name="ID_707D30F9B3E1413394294FCA356472AD" descr="流沙河三级站废旧物资图片2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58" name="ID_467F8AEC2AB740BCA972B520DC0E1E28" descr="储油观（勐养仓库无资产卡片）"/>
        <xdr:cNvPicPr/>
      </xdr:nvPicPr>
      <xdr:blipFill>
        <a:blip r:embed="rId2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3" name="ID_A919C921759941B69E73A0E784841E7A" descr="流沙河三级站废旧物资图片3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" name="ID_5F0BA03CEBFA46DAAE9D6D56487F46C9" descr="流沙河三级站废旧物资图片9"/>
        <xdr:cNvPicPr/>
      </xdr:nvPicPr>
      <xdr:blipFill>
        <a:blip r:embed="rId4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2" name="ID_EE17A19084D146DAA2A1B0B5349DE976" descr="流沙河三级站废旧物资图片10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2" name="ID_D3FBAD64CA144B1CBAEC659CC1248DC3" descr="板车2（勐养仓库无资产卡片）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38" name="ID_8791862CECAE45438C9CDC287E55CB90" descr="柱上真空断路器（无资产卡片）"/>
        <xdr:cNvPicPr/>
      </xdr:nvPicPr>
      <xdr:blipFill>
        <a:blip r:embed="rId7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32" name="ID_1087FCD0F436433DA1DEC2B052749C66" descr="抗震压力表"/>
        <xdr:cNvPicPr/>
      </xdr:nvPicPr>
      <xdr:blipFill>
        <a:blip r:embed="rId8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17" name="ID_CE6CCFE04FC94AA090DBBA7933B0D747" descr="流沙河三级站废旧物资图片1"/>
        <xdr:cNvPicPr/>
      </xdr:nvPicPr>
      <xdr:blipFill>
        <a:blip r:embed="rId9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16" name="ID_9CA039F4AEED49578A5CD8B251A20E84" descr="流沙河三级站废旧物资图片11"/>
        <xdr:cNvPicPr/>
      </xdr:nvPicPr>
      <xdr:blipFill>
        <a:blip r:embed="rId10"/>
        <a:stretch>
          <a:fillRect/>
        </a:stretch>
      </xdr:blipFill>
      <xdr:spPr>
        <a:xfrm>
          <a:off x="0" y="0"/>
          <a:ext cx="5657215" cy="10058400"/>
        </a:xfrm>
        <a:prstGeom prst="rect">
          <a:avLst/>
        </a:prstGeom>
      </xdr:spPr>
    </xdr:pic>
  </etc:cellImage>
  <etc:cellImage>
    <xdr:pic>
      <xdr:nvPicPr>
        <xdr:cNvPr id="57" name="ID_DD45FFB7863F40FB809069D60AD45416" descr="变压器S11-400(勐养仓库无资产卡片)"/>
        <xdr:cNvPicPr/>
      </xdr:nvPicPr>
      <xdr:blipFill>
        <a:blip r:embed="rId11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24" name="ID_F9CF2342DE404133A60ADE75E3D783FD" descr="污水污物潜水泵（1）"/>
        <xdr:cNvPicPr/>
      </xdr:nvPicPr>
      <xdr:blipFill>
        <a:blip r:embed="rId12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" name="ID_DFA4024FADAF4DA4BFEFAB17D6121CE6" descr="金凤电站废控制箱"/>
        <xdr:cNvPicPr/>
      </xdr:nvPicPr>
      <xdr:blipFill>
        <a:blip r:embed="rId13"/>
        <a:stretch>
          <a:fillRect/>
        </a:stretch>
      </xdr:blipFill>
      <xdr:spPr>
        <a:xfrm>
          <a:off x="0" y="0"/>
          <a:ext cx="10058400" cy="4526280"/>
        </a:xfrm>
        <a:prstGeom prst="rect">
          <a:avLst/>
        </a:prstGeom>
      </xdr:spPr>
    </xdr:pic>
  </etc:cellImage>
  <etc:cellImage>
    <xdr:pic>
      <xdr:nvPicPr>
        <xdr:cNvPr id="71" name="ID_31415346AC8C47EF884D49D3CDE8FA98" descr="站外废旧物品图片3（橄榄坝变）"/>
        <xdr:cNvPicPr/>
      </xdr:nvPicPr>
      <xdr:blipFill>
        <a:blip r:embed="rId14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5" name="ID_33B6E53D03374DD4BE3D00A40CC7FF27" descr="金凤电站电缆桥架"/>
        <xdr:cNvPicPr/>
      </xdr:nvPicPr>
      <xdr:blipFill>
        <a:blip r:embed="rId15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8" name="ID_E227CBE7279341D798F5A628AA2E2B8F" descr="金凤电站图片1"/>
        <xdr:cNvPicPr/>
      </xdr:nvPicPr>
      <xdr:blipFill>
        <a:blip r:embed="rId16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7" name="ID_0DD7579183714454BD66756DF0590EFA" descr="废铜线若干"/>
        <xdr:cNvPicPr/>
      </xdr:nvPicPr>
      <xdr:blipFill>
        <a:blip r:embed="rId17"/>
        <a:stretch>
          <a:fillRect/>
        </a:stretch>
      </xdr:blipFill>
      <xdr:spPr>
        <a:xfrm>
          <a:off x="0" y="0"/>
          <a:ext cx="4526280" cy="10058400"/>
        </a:xfrm>
        <a:prstGeom prst="rect">
          <a:avLst/>
        </a:prstGeom>
      </xdr:spPr>
    </xdr:pic>
  </etc:cellImage>
  <etc:cellImage>
    <xdr:pic>
      <xdr:nvPicPr>
        <xdr:cNvPr id="66" name="ID_0915EB1478AD491190982E28A546E461" descr="货架图片2（勐养仓库无资产卡片）"/>
        <xdr:cNvPicPr/>
      </xdr:nvPicPr>
      <xdr:blipFill>
        <a:blip r:embed="rId18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42" name="ID_3CA4D693E50343179AFA35C8EDD6D217" descr="控制屏柜10面外观（勐养变）"/>
        <xdr:cNvPicPr/>
      </xdr:nvPicPr>
      <xdr:blipFill>
        <a:blip r:embed="rId19"/>
        <a:stretch>
          <a:fillRect/>
        </a:stretch>
      </xdr:blipFill>
      <xdr:spPr>
        <a:xfrm>
          <a:off x="0" y="0"/>
          <a:ext cx="9284970" cy="6960870"/>
        </a:xfrm>
        <a:prstGeom prst="rect">
          <a:avLst/>
        </a:prstGeom>
      </xdr:spPr>
    </xdr:pic>
  </etc:cellImage>
  <etc:cellImage>
    <xdr:pic>
      <xdr:nvPicPr>
        <xdr:cNvPr id="26" name="ID_87C2FCFA81AD4C03A4BEB0E8486018D3" descr="避雷器监测器"/>
        <xdr:cNvPicPr/>
      </xdr:nvPicPr>
      <xdr:blipFill>
        <a:blip r:embed="rId20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9" name="ID_C10D3E18792D4EEE92A34C5D5C12D2DC" descr="废旧铜线圈"/>
        <xdr:cNvPicPr/>
      </xdr:nvPicPr>
      <xdr:blipFill>
        <a:blip r:embed="rId21"/>
        <a:stretch>
          <a:fillRect/>
        </a:stretch>
      </xdr:blipFill>
      <xdr:spPr>
        <a:xfrm>
          <a:off x="0" y="0"/>
          <a:ext cx="10058400" cy="4526280"/>
        </a:xfrm>
        <a:prstGeom prst="rect">
          <a:avLst/>
        </a:prstGeom>
      </xdr:spPr>
    </xdr:pic>
  </etc:cellImage>
  <etc:cellImage>
    <xdr:pic>
      <xdr:nvPicPr>
        <xdr:cNvPr id="10" name="ID_5452AC3B306248F4B653AEA627F29CCB" descr="废电脑及主机若干"/>
        <xdr:cNvPicPr/>
      </xdr:nvPicPr>
      <xdr:blipFill>
        <a:blip r:embed="rId22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1" name="ID_2DE597FB6F7C4486932F203536F70650" descr="废打印机"/>
        <xdr:cNvPicPr/>
      </xdr:nvPicPr>
      <xdr:blipFill>
        <a:blip r:embed="rId23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43" name="ID_62E262CCF5434F88B40D72BFC828050F" descr="高压配电柜里面（勐养仓库无资产卡片）"/>
        <xdr:cNvPicPr/>
      </xdr:nvPicPr>
      <xdr:blipFill>
        <a:blip r:embed="rId24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12" name="ID_D598255A180E452981843CA0218FD483" descr="废旧电表"/>
        <xdr:cNvPicPr/>
      </xdr:nvPicPr>
      <xdr:blipFill>
        <a:blip r:embed="rId25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3" name="ID_0A72EE5F31364EF7BAE92ABC27F96F86" descr="电动装订机"/>
        <xdr:cNvPicPr/>
      </xdr:nvPicPr>
      <xdr:blipFill>
        <a:blip r:embed="rId26"/>
        <a:stretch>
          <a:fillRect/>
        </a:stretch>
      </xdr:blipFill>
      <xdr:spPr>
        <a:xfrm>
          <a:off x="0" y="0"/>
          <a:ext cx="5657850" cy="10057765"/>
        </a:xfrm>
        <a:prstGeom prst="rect">
          <a:avLst/>
        </a:prstGeom>
      </xdr:spPr>
    </xdr:pic>
  </etc:cellImage>
  <etc:cellImage>
    <xdr:pic>
      <xdr:nvPicPr>
        <xdr:cNvPr id="14" name="ID_FADC1F96762D434D8DC9F4768E606AFC" descr="金凤电站废铁图片"/>
        <xdr:cNvPicPr/>
      </xdr:nvPicPr>
      <xdr:blipFill>
        <a:blip r:embed="rId27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3" name="ID_8F5A5340F42D4F7E8C35AA25ECD21345" descr="板车3图片2台（勐养仓库无资产卡片）"/>
        <xdr:cNvPicPr/>
      </xdr:nvPicPr>
      <xdr:blipFill>
        <a:blip r:embed="rId28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33" name="ID_B69F2D809A984CDF850637DA50A738B3" descr="压力变送器"/>
        <xdr:cNvPicPr/>
      </xdr:nvPicPr>
      <xdr:blipFill>
        <a:blip r:embed="rId29"/>
        <a:stretch>
          <a:fillRect/>
        </a:stretch>
      </xdr:blipFill>
      <xdr:spPr>
        <a:xfrm>
          <a:off x="0" y="0"/>
          <a:ext cx="8447405" cy="10058400"/>
        </a:xfrm>
        <a:prstGeom prst="rect">
          <a:avLst/>
        </a:prstGeom>
      </xdr:spPr>
    </xdr:pic>
  </etc:cellImage>
  <etc:cellImage>
    <xdr:pic>
      <xdr:nvPicPr>
        <xdr:cNvPr id="36" name="ID_282B42DC49AF411CA6638AAACA515C98" descr="减速机"/>
        <xdr:cNvPicPr/>
      </xdr:nvPicPr>
      <xdr:blipFill>
        <a:blip r:embed="rId30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18" name="ID_3F029E3534534622800F6AC071AE57C3" descr="启闭机螺纹杆（1）"/>
        <xdr:cNvPicPr/>
      </xdr:nvPicPr>
      <xdr:blipFill>
        <a:blip r:embed="rId31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54" name="ID_E57E4F836D7048C184080D51323D31ED" descr="变压器S11-20(勐养仓库无资产卡片)"/>
        <xdr:cNvPicPr/>
      </xdr:nvPicPr>
      <xdr:blipFill>
        <a:blip r:embed="rId32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30" name="ID_F783D179414C44379534E23AE9CCCB00" descr="铝芯线"/>
        <xdr:cNvPicPr/>
      </xdr:nvPicPr>
      <xdr:blipFill>
        <a:blip r:embed="rId33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21" name="ID_685548C43DFC4EFAB394196134F31656" descr="启闭机螺纹杆（2）"/>
        <xdr:cNvPicPr/>
      </xdr:nvPicPr>
      <xdr:blipFill>
        <a:blip r:embed="rId34"/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</etc:cellImage>
  <etc:cellImage>
    <xdr:pic>
      <xdr:nvPicPr>
        <xdr:cNvPr id="28" name="ID_5F40B55135BE4CC791685B21B90B9FF8" descr="老式时间记录器"/>
        <xdr:cNvPicPr/>
      </xdr:nvPicPr>
      <xdr:blipFill>
        <a:blip r:embed="rId3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20" name="ID_9A71766C8D334388B6E472CC3D4785B8" descr="电源模块"/>
        <xdr:cNvPicPr/>
      </xdr:nvPicPr>
      <xdr:blipFill>
        <a:blip r:embed="rId36"/>
        <a:stretch>
          <a:fillRect/>
        </a:stretch>
      </xdr:blipFill>
      <xdr:spPr>
        <a:xfrm>
          <a:off x="0" y="0"/>
          <a:ext cx="8706485" cy="10058400"/>
        </a:xfrm>
        <a:prstGeom prst="rect">
          <a:avLst/>
        </a:prstGeom>
      </xdr:spPr>
    </xdr:pic>
  </etc:cellImage>
  <etc:cellImage>
    <xdr:pic>
      <xdr:nvPicPr>
        <xdr:cNvPr id="19" name="ID_E3C6E234C8A84289B0B02F2F02008B3D" descr="流量开关"/>
        <xdr:cNvPicPr/>
      </xdr:nvPicPr>
      <xdr:blipFill>
        <a:blip r:embed="rId37"/>
        <a:stretch>
          <a:fillRect/>
        </a:stretch>
      </xdr:blipFill>
      <xdr:spPr>
        <a:xfrm>
          <a:off x="0" y="0"/>
          <a:ext cx="9836150" cy="10058400"/>
        </a:xfrm>
        <a:prstGeom prst="rect">
          <a:avLst/>
        </a:prstGeom>
      </xdr:spPr>
    </xdr:pic>
  </etc:cellImage>
  <etc:cellImage>
    <xdr:pic>
      <xdr:nvPicPr>
        <xdr:cNvPr id="53" name="ID_A00E7719C1E4439DA923D39CE7089807" descr="变压器S9-160(勐养仓库无资产卡片)"/>
        <xdr:cNvPicPr/>
      </xdr:nvPicPr>
      <xdr:blipFill>
        <a:blip r:embed="rId38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22" name="ID_3C8319E6C28149EE9E6C6078D679851B" descr="污水污物潜水泵（2）"/>
        <xdr:cNvPicPr/>
      </xdr:nvPicPr>
      <xdr:blipFill>
        <a:blip r:embed="rId39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23" name="ID_439E355F62A24C8FBF6D9722DBB68F34" descr="三相电焊机"/>
        <xdr:cNvPicPr/>
      </xdr:nvPicPr>
      <xdr:blipFill>
        <a:blip r:embed="rId40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50" name="ID_2009F029BAC74703BC0045A7FD3543A8" descr="配电柜3（勐养仓库无资产卡片）"/>
        <xdr:cNvPicPr/>
      </xdr:nvPicPr>
      <xdr:blipFill>
        <a:blip r:embed="rId41"/>
        <a:stretch>
          <a:fillRect/>
        </a:stretch>
      </xdr:blipFill>
      <xdr:spPr>
        <a:xfrm>
          <a:off x="0" y="0"/>
          <a:ext cx="6960870" cy="9284970"/>
        </a:xfrm>
        <a:prstGeom prst="rect">
          <a:avLst/>
        </a:prstGeom>
      </xdr:spPr>
    </xdr:pic>
  </etc:cellImage>
  <etc:cellImage>
    <xdr:pic>
      <xdr:nvPicPr>
        <xdr:cNvPr id="25" name="ID_F1F712C916184FE59BAD13CA3A32318F" descr="铁皮箱"/>
        <xdr:cNvPicPr/>
      </xdr:nvPicPr>
      <xdr:blipFill>
        <a:blip r:embed="rId42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27" name="ID_132A87A2D0FF42519F423071B19742C4" descr="电磁阀"/>
        <xdr:cNvPicPr/>
      </xdr:nvPicPr>
      <xdr:blipFill>
        <a:blip r:embed="rId43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45" name="ID_8D164B0C96894418AE84A56CFEEA6C8A" descr="安全工器具柜（外观）勐养仓库无资产卡片"/>
        <xdr:cNvPicPr/>
      </xdr:nvPicPr>
      <xdr:blipFill>
        <a:blip r:embed="rId44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29" name="ID_D1B0E04407B9469084BAB68EB5BE12C7" descr="单圈弹簧控制器"/>
        <xdr:cNvPicPr/>
      </xdr:nvPicPr>
      <xdr:blipFill>
        <a:blip r:embed="rId4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31" name="ID_C47B5ED6D2CD40BB9C6CEAA0410BDF5D" descr="铜芯线"/>
        <xdr:cNvPicPr/>
      </xdr:nvPicPr>
      <xdr:blipFill>
        <a:blip r:embed="rId46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61" name="ID_37B07EC593D04BDFA11CB3D22BD96B3B" descr="板车1（勐养仓库无资产卡片）"/>
        <xdr:cNvPicPr/>
      </xdr:nvPicPr>
      <xdr:blipFill>
        <a:blip r:embed="rId47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34" name="ID_0D561DF391B342B5B2A2DB4B78326A5F" descr="绝缘电阻表"/>
        <xdr:cNvPicPr/>
      </xdr:nvPicPr>
      <xdr:blipFill>
        <a:blip r:embed="rId48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35" name="ID_0A7DA824BA6E439296873117E91DEF69" descr="行程开关"/>
        <xdr:cNvPicPr/>
      </xdr:nvPicPr>
      <xdr:blipFill>
        <a:blip r:embed="rId49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37" name="ID_025751DC0C0C4B2B89AA14DB1F435BD9" descr="油漆桶"/>
        <xdr:cNvPicPr/>
      </xdr:nvPicPr>
      <xdr:blipFill>
        <a:blip r:embed="rId50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39" name="ID_8400FB9B8C9548EDB7BAF3B4AA0E51C8" descr="避雷针1（无资产）曼斗35KV开闭所"/>
        <xdr:cNvPicPr/>
      </xdr:nvPicPr>
      <xdr:blipFill>
        <a:blip r:embed="rId51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64" name="ID_8E70AAAAA38F4BAEA04058462DD0E2C6" descr="榜砰图片（勐养仓库无资产卡片）"/>
        <xdr:cNvPicPr/>
      </xdr:nvPicPr>
      <xdr:blipFill>
        <a:blip r:embed="rId52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40" name="ID_FFB00B3FCD674C518F034B8E62DF1A71" descr="避雷针2（无资产）曼斗35KV开闭所"/>
        <xdr:cNvPicPr/>
      </xdr:nvPicPr>
      <xdr:blipFill>
        <a:blip r:embed="rId53"/>
        <a:stretch>
          <a:fillRect/>
        </a:stretch>
      </xdr:blipFill>
      <xdr:spPr>
        <a:xfrm>
          <a:off x="0" y="0"/>
          <a:ext cx="7543165" cy="10057765"/>
        </a:xfrm>
        <a:prstGeom prst="rect">
          <a:avLst/>
        </a:prstGeom>
      </xdr:spPr>
    </xdr:pic>
  </etc:cellImage>
  <etc:cellImage>
    <xdr:pic>
      <xdr:nvPicPr>
        <xdr:cNvPr id="41" name="ID_E2E9887317894818AC624FC25AF6DF41" descr="控制屏柜10面里面（勐养变）"/>
        <xdr:cNvPicPr/>
      </xdr:nvPicPr>
      <xdr:blipFill>
        <a:blip r:embed="rId54"/>
        <a:stretch>
          <a:fillRect/>
        </a:stretch>
      </xdr:blipFill>
      <xdr:spPr>
        <a:xfrm>
          <a:off x="0" y="0"/>
          <a:ext cx="5801995" cy="7739380"/>
        </a:xfrm>
        <a:prstGeom prst="rect">
          <a:avLst/>
        </a:prstGeom>
      </xdr:spPr>
    </xdr:pic>
  </etc:cellImage>
  <etc:cellImage>
    <xdr:pic>
      <xdr:nvPicPr>
        <xdr:cNvPr id="44" name="ID_79E61A6F9F6D457F9C133034D5FC4B44" descr="高压配电柜外观（勐养仓库无资产卡片）"/>
        <xdr:cNvPicPr/>
      </xdr:nvPicPr>
      <xdr:blipFill>
        <a:blip r:embed="rId55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48" name="ID_1D0F8401AA2D434D9EE225358DC3F4E0" descr="配电柜1（勐养仓库无资产卡片）"/>
        <xdr:cNvPicPr/>
      </xdr:nvPicPr>
      <xdr:blipFill>
        <a:blip r:embed="rId56"/>
        <a:stretch>
          <a:fillRect/>
        </a:stretch>
      </xdr:blipFill>
      <xdr:spPr>
        <a:xfrm>
          <a:off x="0" y="0"/>
          <a:ext cx="6960870" cy="9284970"/>
        </a:xfrm>
        <a:prstGeom prst="rect">
          <a:avLst/>
        </a:prstGeom>
      </xdr:spPr>
    </xdr:pic>
  </etc:cellImage>
  <etc:cellImage>
    <xdr:pic>
      <xdr:nvPicPr>
        <xdr:cNvPr id="49" name="ID_8E483C0B955C458DB0385D52FBC49072" descr="配电柜2（勐养仓库无资产卡片）"/>
        <xdr:cNvPicPr/>
      </xdr:nvPicPr>
      <xdr:blipFill>
        <a:blip r:embed="rId57"/>
        <a:stretch>
          <a:fillRect/>
        </a:stretch>
      </xdr:blipFill>
      <xdr:spPr>
        <a:xfrm>
          <a:off x="0" y="0"/>
          <a:ext cx="6960870" cy="9284970"/>
        </a:xfrm>
        <a:prstGeom prst="rect">
          <a:avLst/>
        </a:prstGeom>
      </xdr:spPr>
    </xdr:pic>
  </etc:cellImage>
  <etc:cellImage>
    <xdr:pic>
      <xdr:nvPicPr>
        <xdr:cNvPr id="51" name="ID_DB3385D9779444E08161CBF683456EB7" descr="配电柜4（勐养仓库无资产卡片）"/>
        <xdr:cNvPicPr/>
      </xdr:nvPicPr>
      <xdr:blipFill>
        <a:blip r:embed="rId58"/>
        <a:stretch>
          <a:fillRect/>
        </a:stretch>
      </xdr:blipFill>
      <xdr:spPr>
        <a:xfrm>
          <a:off x="0" y="0"/>
          <a:ext cx="6960870" cy="9284970"/>
        </a:xfrm>
        <a:prstGeom prst="rect">
          <a:avLst/>
        </a:prstGeom>
      </xdr:spPr>
    </xdr:pic>
  </etc:cellImage>
  <etc:cellImage>
    <xdr:pic>
      <xdr:nvPicPr>
        <xdr:cNvPr id="52" name="ID_C835E6AF56CC445CAA8330900759D862" descr="变压器S9-30(勐养仓库无资产卡片)"/>
        <xdr:cNvPicPr/>
      </xdr:nvPicPr>
      <xdr:blipFill>
        <a:blip r:embed="rId59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55" name="ID_690C8008EBBA4B1DA90FFCA1F6E1BADC" descr="变压器S11-160(勐养仓库无资产卡片)"/>
        <xdr:cNvPicPr/>
      </xdr:nvPicPr>
      <xdr:blipFill>
        <a:blip r:embed="rId60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56" name="ID_9BE5EBA7C0954601B99D89ABD802062A" descr="变压器S11-200(勐养仓库无资产卡片)"/>
        <xdr:cNvPicPr/>
      </xdr:nvPicPr>
      <xdr:blipFill>
        <a:blip r:embed="rId61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65" name="ID_BACAFAA9B92B462AA7F6DF4D454A5924" descr="货架图片1（勐养仓库无资产卡片）"/>
        <xdr:cNvPicPr/>
      </xdr:nvPicPr>
      <xdr:blipFill>
        <a:blip r:embed="rId62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68" name="ID_A1A5287741FD4298ACF6F07D46903EF6" descr="高压电缆分支箱图片1（勐养仓库无资产卡片）"/>
        <xdr:cNvPicPr/>
      </xdr:nvPicPr>
      <xdr:blipFill>
        <a:blip r:embed="rId63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69" name="ID_4B2E9206D09E4AADAA40099B1C7BC6A8" descr="华为通迅柜（勐养仓库无资产卡片）"/>
        <xdr:cNvPicPr/>
      </xdr:nvPicPr>
      <xdr:blipFill>
        <a:blip r:embed="rId64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60" name="ID_108A3B7EA45F4A5E9D1660E16F1F297A" descr="安全工器具柜（外观）橄榄坝变无资产卡片"/>
        <xdr:cNvPicPr/>
      </xdr:nvPicPr>
      <xdr:blipFill>
        <a:blip r:embed="rId65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67" name="ID_23639609669D4AAD8EF1F7B57FCEA61E" descr="站外废旧物品图片1"/>
        <xdr:cNvPicPr/>
      </xdr:nvPicPr>
      <xdr:blipFill>
        <a:blip r:embed="rId66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74" name="ID_CC0E8E5D978248A98CEED066A899FE9D" descr="站外废旧物品图片2（橄榄坝变）"/>
        <xdr:cNvPicPr/>
      </xdr:nvPicPr>
      <xdr:blipFill>
        <a:blip r:embed="rId67"/>
        <a:stretch>
          <a:fillRect/>
        </a:stretch>
      </xdr:blipFill>
      <xdr:spPr>
        <a:xfrm>
          <a:off x="0" y="0"/>
          <a:ext cx="10058400" cy="7543165"/>
        </a:xfrm>
        <a:prstGeom prst="rect">
          <a:avLst/>
        </a:prstGeom>
      </xdr:spPr>
    </xdr:pic>
  </etc:cellImage>
  <etc:cellImage>
    <xdr:pic>
      <xdr:nvPicPr>
        <xdr:cNvPr id="72" name="ID_5F5C46E279A248FEA1867BCF94D53C4E" descr="站外废旧物品图片4（橄榄坝变）"/>
        <xdr:cNvPicPr/>
      </xdr:nvPicPr>
      <xdr:blipFill>
        <a:blip r:embed="rId68"/>
        <a:stretch>
          <a:fillRect/>
        </a:stretch>
      </xdr:blipFill>
      <xdr:spPr>
        <a:xfrm>
          <a:off x="0" y="0"/>
          <a:ext cx="7543165" cy="10058400"/>
        </a:xfrm>
        <a:prstGeom prst="rect">
          <a:avLst/>
        </a:prstGeom>
      </xdr:spPr>
    </xdr:pic>
  </etc:cellImage>
  <etc:cellImage>
    <xdr:pic>
      <xdr:nvPicPr>
        <xdr:cNvPr id="80" name="ID_92370AA132824235A94EA35D9B952E14" descr="金凤电站大坝变压器"/>
        <xdr:cNvPicPr/>
      </xdr:nvPicPr>
      <xdr:blipFill>
        <a:blip r:embed="rId69"/>
        <a:stretch>
          <a:fillRect/>
        </a:stretch>
      </xdr:blipFill>
      <xdr:spPr>
        <a:xfrm>
          <a:off x="0" y="0"/>
          <a:ext cx="4526915" cy="10058400"/>
        </a:xfrm>
        <a:prstGeom prst="rect">
          <a:avLst/>
        </a:prstGeom>
      </xdr:spPr>
    </xdr:pic>
  </etc:cellImage>
  <etc:cellImage>
    <xdr:pic>
      <xdr:nvPicPr>
        <xdr:cNvPr id="73" name="ID_2D215750840A4A94AF9585662BF6A254" descr="金凤电站大坝变压器铭牌"/>
        <xdr:cNvPicPr/>
      </xdr:nvPicPr>
      <xdr:blipFill>
        <a:blip r:embed="rId70"/>
        <a:stretch>
          <a:fillRect/>
        </a:stretch>
      </xdr:blipFill>
      <xdr:spPr>
        <a:xfrm>
          <a:off x="0" y="0"/>
          <a:ext cx="4526915" cy="10058400"/>
        </a:xfrm>
        <a:prstGeom prst="rect">
          <a:avLst/>
        </a:prstGeom>
      </xdr:spPr>
    </xdr:pic>
  </etc:cellImage>
  <etc:cellImage>
    <xdr:pic>
      <xdr:nvPicPr>
        <xdr:cNvPr id="81" name="ID_E458B7680F8443FEB12B082AAA99004A" descr="金凤电站大坝315KVA变压器铭牌"/>
        <xdr:cNvPicPr/>
      </xdr:nvPicPr>
      <xdr:blipFill>
        <a:blip r:embed="rId71"/>
        <a:stretch>
          <a:fillRect/>
        </a:stretch>
      </xdr:blipFill>
      <xdr:spPr>
        <a:xfrm>
          <a:off x="0" y="0"/>
          <a:ext cx="4525010" cy="10058400"/>
        </a:xfrm>
        <a:prstGeom prst="rect">
          <a:avLst/>
        </a:prstGeom>
      </xdr:spPr>
    </xdr:pic>
  </etc:cellImage>
  <etc:cellImage>
    <xdr:pic>
      <xdr:nvPicPr>
        <xdr:cNvPr id="82" name="ID_BDED3A3CF8CD4B47BA6459BD2E37FB33" descr="金凤电站大坝315KVA变压器图片"/>
        <xdr:cNvPicPr/>
      </xdr:nvPicPr>
      <xdr:blipFill>
        <a:blip r:embed="rId72"/>
        <a:stretch>
          <a:fillRect/>
        </a:stretch>
      </xdr:blipFill>
      <xdr:spPr>
        <a:xfrm>
          <a:off x="0" y="0"/>
          <a:ext cx="6960870" cy="9284970"/>
        </a:xfrm>
        <a:prstGeom prst="rect">
          <a:avLst/>
        </a:prstGeom>
      </xdr:spPr>
    </xdr:pic>
  </etc:cellImage>
</etc:cellImages>
</file>

<file path=xl/comments1.xml><?xml version="1.0" encoding="utf-8"?>
<comments xmlns="http://schemas.openxmlformats.org/spreadsheetml/2006/main">
  <authors>
    <author>景洪实业公司</author>
  </authors>
  <commentList>
    <comment ref="L42" authorId="0">
      <text>
        <r>
          <rPr>
            <b/>
            <sz val="9"/>
            <rFont val="宋体"/>
            <charset val="134"/>
          </rPr>
          <t>景洪实业公司:</t>
        </r>
        <r>
          <rPr>
            <sz val="9"/>
            <rFont val="宋体"/>
            <charset val="134"/>
          </rPr>
          <t xml:space="preserve">
控制屏柜内部实拍图</t>
        </r>
      </text>
    </comment>
    <comment ref="M42" authorId="0">
      <text>
        <r>
          <rPr>
            <b/>
            <sz val="9"/>
            <rFont val="宋体"/>
            <charset val="134"/>
          </rPr>
          <t>景洪实业公司:</t>
        </r>
        <r>
          <rPr>
            <sz val="9"/>
            <rFont val="宋体"/>
            <charset val="134"/>
          </rPr>
          <t xml:space="preserve">
10面控制柜外观图</t>
        </r>
      </text>
    </comment>
  </commentList>
</comments>
</file>

<file path=xl/sharedStrings.xml><?xml version="1.0" encoding="utf-8"?>
<sst xmlns="http://schemas.openxmlformats.org/spreadsheetml/2006/main" count="349" uniqueCount="140">
  <si>
    <t>附件2</t>
  </si>
  <si>
    <t>项目清单</t>
  </si>
  <si>
    <t>序号</t>
  </si>
  <si>
    <t>物资名称</t>
  </si>
  <si>
    <t>型号规格(配件代号)</t>
  </si>
  <si>
    <t>厂家/品牌</t>
  </si>
  <si>
    <t>材质</t>
  </si>
  <si>
    <t>单位</t>
  </si>
  <si>
    <t>数量</t>
  </si>
  <si>
    <t>预估重量（Kg)</t>
  </si>
  <si>
    <t>单价（元/Kg)</t>
  </si>
  <si>
    <t>金额(元)</t>
  </si>
  <si>
    <t>存放地点</t>
  </si>
  <si>
    <t>实拍图片</t>
  </si>
  <si>
    <t>备注</t>
  </si>
  <si>
    <t>电流互感器</t>
  </si>
  <si>
    <t>LZZB-35</t>
  </si>
  <si>
    <t>铜、铁</t>
  </si>
  <si>
    <t>只</t>
  </si>
  <si>
    <t>流沙河三级站</t>
  </si>
  <si>
    <t>过磅物资</t>
  </si>
  <si>
    <t>阻燃高压电力电缆</t>
  </si>
  <si>
    <r>
      <rPr>
        <sz val="10"/>
        <rFont val="宋体"/>
        <charset val="134"/>
        <scheme val="major"/>
      </rPr>
      <t>YJV22-10KV 3×50mm</t>
    </r>
    <r>
      <rPr>
        <vertAlign val="superscript"/>
        <sz val="10"/>
        <rFont val="宋体"/>
        <charset val="134"/>
        <scheme val="major"/>
      </rPr>
      <t>2</t>
    </r>
  </si>
  <si>
    <t>昆明电缆集团股份有限公司</t>
  </si>
  <si>
    <t>铜</t>
  </si>
  <si>
    <t>米</t>
  </si>
  <si>
    <t>高压单芯电力电缆</t>
  </si>
  <si>
    <r>
      <rPr>
        <sz val="10"/>
        <rFont val="宋体"/>
        <charset val="134"/>
        <scheme val="major"/>
      </rPr>
      <t>YJLWO2 64/110KV 1×240mm</t>
    </r>
    <r>
      <rPr>
        <vertAlign val="superscript"/>
        <sz val="10"/>
        <rFont val="宋体"/>
        <charset val="134"/>
        <scheme val="major"/>
      </rPr>
      <t>2</t>
    </r>
  </si>
  <si>
    <t>远东电缆有限公司</t>
  </si>
  <si>
    <r>
      <rPr>
        <sz val="10"/>
        <rFont val="宋体"/>
        <charset val="134"/>
        <scheme val="major"/>
      </rPr>
      <t>ZC-YJV22-8.7/15KV 3×185mm</t>
    </r>
    <r>
      <rPr>
        <vertAlign val="superscript"/>
        <sz val="10"/>
        <rFont val="宋体"/>
        <charset val="134"/>
        <scheme val="major"/>
      </rPr>
      <t>2</t>
    </r>
  </si>
  <si>
    <r>
      <rPr>
        <sz val="10"/>
        <rFont val="宋体"/>
        <charset val="134"/>
        <scheme val="major"/>
      </rPr>
      <t>YJV22-ZR 8.7/15KV 3×240mm</t>
    </r>
    <r>
      <rPr>
        <vertAlign val="superscript"/>
        <sz val="10"/>
        <rFont val="宋体"/>
        <charset val="134"/>
        <scheme val="major"/>
      </rPr>
      <t>2</t>
    </r>
  </si>
  <si>
    <t>电力电缆（铜芯）</t>
  </si>
  <si>
    <t>3*50</t>
  </si>
  <si>
    <t>金凤电站</t>
  </si>
  <si>
    <t>电缆桥架</t>
  </si>
  <si>
    <t>铁</t>
  </si>
  <si>
    <t>公斤</t>
  </si>
  <si>
    <t>打包物资</t>
  </si>
  <si>
    <t>旧控制箱</t>
  </si>
  <si>
    <t>个</t>
  </si>
  <si>
    <t>瓷砖</t>
  </si>
  <si>
    <t>60*60</t>
  </si>
  <si>
    <t>高岭土</t>
  </si>
  <si>
    <t>块</t>
  </si>
  <si>
    <t>3*6+1*1.5</t>
  </si>
  <si>
    <t>铜、</t>
  </si>
  <si>
    <t>废铜线圈</t>
  </si>
  <si>
    <t>紫铜</t>
  </si>
  <si>
    <t>圈</t>
  </si>
  <si>
    <t>铝塑线</t>
  </si>
  <si>
    <t>3×16</t>
  </si>
  <si>
    <t>铝塑</t>
  </si>
  <si>
    <t>3×70</t>
  </si>
  <si>
    <t>废电脑及主机若干</t>
  </si>
  <si>
    <t>废打印机</t>
  </si>
  <si>
    <t>台</t>
  </si>
  <si>
    <t>废旧电表</t>
  </si>
  <si>
    <t>电动装钉机</t>
  </si>
  <si>
    <t>废铁</t>
  </si>
  <si>
    <t>电力变压器</t>
  </si>
  <si>
    <t>S7-2500/35</t>
  </si>
  <si>
    <t>云南通海变压器厂</t>
  </si>
  <si>
    <t>铜/钢/铁</t>
  </si>
  <si>
    <t>S11-M-315/10</t>
  </si>
  <si>
    <t>云南通变电器有限公司</t>
  </si>
  <si>
    <t>减速机</t>
  </si>
  <si>
    <t>铸铁</t>
  </si>
  <si>
    <t>回洼电站</t>
  </si>
  <si>
    <t>启闭机螺纹杆</t>
  </si>
  <si>
    <t>钢</t>
  </si>
  <si>
    <t>根</t>
  </si>
  <si>
    <t>电源模块</t>
  </si>
  <si>
    <t>铜/钢</t>
  </si>
  <si>
    <t>流量开关</t>
  </si>
  <si>
    <t>塑料/钢</t>
  </si>
  <si>
    <t>污水污物潜水泵</t>
  </si>
  <si>
    <t>三相电焊机</t>
  </si>
  <si>
    <t>铁皮箱</t>
  </si>
  <si>
    <t>避雷器监测器</t>
  </si>
  <si>
    <t>电磁阀</t>
  </si>
  <si>
    <t>老式时间记录器</t>
  </si>
  <si>
    <t>单圈弹簧控制器</t>
  </si>
  <si>
    <t>铝芯线</t>
  </si>
  <si>
    <t>铝/PVC</t>
  </si>
  <si>
    <t>kg</t>
  </si>
  <si>
    <t>铜芯线</t>
  </si>
  <si>
    <t>6*1.5mm²</t>
  </si>
  <si>
    <t>铜/PVC</t>
  </si>
  <si>
    <t>抗震压力表</t>
  </si>
  <si>
    <t>压力变送器</t>
  </si>
  <si>
    <t>绝缘电阻表</t>
  </si>
  <si>
    <t>铜/铝/钢</t>
  </si>
  <si>
    <t>行程开关</t>
  </si>
  <si>
    <t>铁/塑料</t>
  </si>
  <si>
    <t>油漆桶</t>
  </si>
  <si>
    <t>柱上真空断路器</t>
  </si>
  <si>
    <t>ZW32G型</t>
  </si>
  <si>
    <t>铜/铁</t>
  </si>
  <si>
    <t>原曼斗开闭所，已拆至嘎洒变电所存放</t>
  </si>
  <si>
    <t>避雷针</t>
  </si>
  <si>
    <t>铁、钢筋</t>
  </si>
  <si>
    <t>架</t>
  </si>
  <si>
    <t>控制屏柜</t>
  </si>
  <si>
    <t>80*65*200</t>
  </si>
  <si>
    <t>钢/铜/铁、内有接线装置</t>
  </si>
  <si>
    <t>面</t>
  </si>
  <si>
    <t>勐养仓库</t>
  </si>
  <si>
    <t>高压配电柜</t>
  </si>
  <si>
    <t>70*65*160</t>
  </si>
  <si>
    <t>铁，内有无功补偿</t>
  </si>
  <si>
    <t>安全工器具柜</t>
  </si>
  <si>
    <t>110*65*200</t>
  </si>
  <si>
    <t>配电柜</t>
  </si>
  <si>
    <t>S9-M-30/10</t>
  </si>
  <si>
    <t>金山门电器有限公司</t>
  </si>
  <si>
    <t>铁/铜</t>
  </si>
  <si>
    <t>S9-M-160/10</t>
  </si>
  <si>
    <t>宁波奥克斯高科技有限公司</t>
  </si>
  <si>
    <t>S11-M-20/10</t>
  </si>
  <si>
    <t>上海华通机电集团有限公司</t>
  </si>
  <si>
    <t>S11-M-160/10</t>
  </si>
  <si>
    <t>S11-M-200/10</t>
  </si>
  <si>
    <t>S11-M-400/10</t>
  </si>
  <si>
    <t>铁罐</t>
  </si>
  <si>
    <t>圆直径1500mm,高2000mm,厚6mm</t>
  </si>
  <si>
    <t>铁板车</t>
  </si>
  <si>
    <t>磅秤</t>
  </si>
  <si>
    <t>货架</t>
  </si>
  <si>
    <t>钢绞线</t>
  </si>
  <si>
    <r>
      <rPr>
        <sz val="10"/>
        <rFont val="宋体"/>
        <charset val="134"/>
        <scheme val="major"/>
      </rPr>
      <t>35MM</t>
    </r>
    <r>
      <rPr>
        <vertAlign val="superscript"/>
        <sz val="10"/>
        <rFont val="宋体"/>
        <charset val="134"/>
        <scheme val="major"/>
      </rPr>
      <t>2</t>
    </r>
  </si>
  <si>
    <t>卷</t>
  </si>
  <si>
    <t>华为通迅柜</t>
  </si>
  <si>
    <t>橄榄坝仓库</t>
  </si>
  <si>
    <t>废旧铝合金梯子、钢芯铝绞线、电缆、电焊机等</t>
  </si>
  <si>
    <t>铜、铝、铁</t>
  </si>
  <si>
    <t>Kg</t>
  </si>
  <si>
    <t>废电流互感器、废少油断路器</t>
  </si>
  <si>
    <t>10KV</t>
  </si>
  <si>
    <t>废电表、废抱箍等</t>
  </si>
  <si>
    <t>废旧横担、货架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</si>
</sst>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  <scheme val="major"/>
    </font>
    <font>
      <sz val="10"/>
      <name val="宋体"/>
      <charset val="134"/>
      <scheme val="major"/>
    </font>
    <font>
      <u/>
      <sz val="10"/>
      <color rgb="FF80008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宋体"/>
      <charset val="134"/>
      <scheme val="maj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6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2" Type="http://schemas.openxmlformats.org/officeDocument/2006/relationships/image" Target="media/image72.jpeg"/><Relationship Id="rId71" Type="http://schemas.openxmlformats.org/officeDocument/2006/relationships/image" Target="media/image71.jpeg"/><Relationship Id="rId70" Type="http://schemas.openxmlformats.org/officeDocument/2006/relationships/image" Target="media/image70.jpeg"/><Relationship Id="rId7" Type="http://schemas.openxmlformats.org/officeDocument/2006/relationships/image" Target="media/image7.jpeg"/><Relationship Id="rId69" Type="http://schemas.openxmlformats.org/officeDocument/2006/relationships/image" Target="media/image69.jpeg"/><Relationship Id="rId68" Type="http://schemas.openxmlformats.org/officeDocument/2006/relationships/image" Target="media/image68.jpeg"/><Relationship Id="rId67" Type="http://schemas.openxmlformats.org/officeDocument/2006/relationships/image" Target="media/image67.jpeg"/><Relationship Id="rId66" Type="http://schemas.openxmlformats.org/officeDocument/2006/relationships/image" Target="media/image66.jpeg"/><Relationship Id="rId65" Type="http://schemas.openxmlformats.org/officeDocument/2006/relationships/image" Target="media/image65.jpeg"/><Relationship Id="rId64" Type="http://schemas.openxmlformats.org/officeDocument/2006/relationships/image" Target="media/image64.jpeg"/><Relationship Id="rId63" Type="http://schemas.openxmlformats.org/officeDocument/2006/relationships/image" Target="media/image63.jpeg"/><Relationship Id="rId62" Type="http://schemas.openxmlformats.org/officeDocument/2006/relationships/image" Target="media/image62.jpeg"/><Relationship Id="rId61" Type="http://schemas.openxmlformats.org/officeDocument/2006/relationships/image" Target="media/image61.jpeg"/><Relationship Id="rId60" Type="http://schemas.openxmlformats.org/officeDocument/2006/relationships/image" Target="media/image60.jpeg"/><Relationship Id="rId6" Type="http://schemas.openxmlformats.org/officeDocument/2006/relationships/image" Target="media/image6.jpeg"/><Relationship Id="rId59" Type="http://schemas.openxmlformats.org/officeDocument/2006/relationships/image" Target="media/image59.jpeg"/><Relationship Id="rId58" Type="http://schemas.openxmlformats.org/officeDocument/2006/relationships/image" Target="media/image58.jpeg"/><Relationship Id="rId57" Type="http://schemas.openxmlformats.org/officeDocument/2006/relationships/image" Target="media/image57.jpeg"/><Relationship Id="rId56" Type="http://schemas.openxmlformats.org/officeDocument/2006/relationships/image" Target="media/image56.jpeg"/><Relationship Id="rId55" Type="http://schemas.openxmlformats.org/officeDocument/2006/relationships/image" Target="media/image55.jpeg"/><Relationship Id="rId54" Type="http://schemas.openxmlformats.org/officeDocument/2006/relationships/image" Target="media/image54.jpeg"/><Relationship Id="rId53" Type="http://schemas.openxmlformats.org/officeDocument/2006/relationships/image" Target="media/image53.jpeg"/><Relationship Id="rId52" Type="http://schemas.openxmlformats.org/officeDocument/2006/relationships/image" Target="media/image52.jpeg"/><Relationship Id="rId51" Type="http://schemas.openxmlformats.org/officeDocument/2006/relationships/image" Target="media/image51.jpeg"/><Relationship Id="rId50" Type="http://schemas.openxmlformats.org/officeDocument/2006/relationships/image" Target="media/image50.jpeg"/><Relationship Id="rId5" Type="http://schemas.openxmlformats.org/officeDocument/2006/relationships/image" Target="media/image5.jpeg"/><Relationship Id="rId49" Type="http://schemas.openxmlformats.org/officeDocument/2006/relationships/image" Target="media/image49.jpeg"/><Relationship Id="rId48" Type="http://schemas.openxmlformats.org/officeDocument/2006/relationships/image" Target="media/image48.jpeg"/><Relationship Id="rId47" Type="http://schemas.openxmlformats.org/officeDocument/2006/relationships/image" Target="media/image47.jpeg"/><Relationship Id="rId46" Type="http://schemas.openxmlformats.org/officeDocument/2006/relationships/image" Target="media/image46.jpeg"/><Relationship Id="rId45" Type="http://schemas.openxmlformats.org/officeDocument/2006/relationships/image" Target="media/image45.jpeg"/><Relationship Id="rId44" Type="http://schemas.openxmlformats.org/officeDocument/2006/relationships/image" Target="media/image44.jpeg"/><Relationship Id="rId43" Type="http://schemas.openxmlformats.org/officeDocument/2006/relationships/image" Target="media/image43.jpeg"/><Relationship Id="rId42" Type="http://schemas.openxmlformats.org/officeDocument/2006/relationships/image" Target="media/image42.jpeg"/><Relationship Id="rId41" Type="http://schemas.openxmlformats.org/officeDocument/2006/relationships/image" Target="media/image41.jpeg"/><Relationship Id="rId40" Type="http://schemas.openxmlformats.org/officeDocument/2006/relationships/image" Target="media/image40.jpeg"/><Relationship Id="rId4" Type="http://schemas.openxmlformats.org/officeDocument/2006/relationships/image" Target="media/image4.jpeg"/><Relationship Id="rId39" Type="http://schemas.openxmlformats.org/officeDocument/2006/relationships/image" Target="media/image39.jpeg"/><Relationship Id="rId38" Type="http://schemas.openxmlformats.org/officeDocument/2006/relationships/image" Target="media/image38.jpeg"/><Relationship Id="rId37" Type="http://schemas.openxmlformats.org/officeDocument/2006/relationships/image" Target="media/image37.jpeg"/><Relationship Id="rId36" Type="http://schemas.openxmlformats.org/officeDocument/2006/relationships/image" Target="media/image36.jpeg"/><Relationship Id="rId35" Type="http://schemas.openxmlformats.org/officeDocument/2006/relationships/image" Target="media/image35.jpeg"/><Relationship Id="rId34" Type="http://schemas.openxmlformats.org/officeDocument/2006/relationships/image" Target="media/image34.jpeg"/><Relationship Id="rId33" Type="http://schemas.openxmlformats.org/officeDocument/2006/relationships/image" Target="media/image33.jpeg"/><Relationship Id="rId32" Type="http://schemas.openxmlformats.org/officeDocument/2006/relationships/image" Target="media/image32.jpeg"/><Relationship Id="rId31" Type="http://schemas.openxmlformats.org/officeDocument/2006/relationships/image" Target="media/image31.jpeg"/><Relationship Id="rId30" Type="http://schemas.openxmlformats.org/officeDocument/2006/relationships/image" Target="media/image30.jpeg"/><Relationship Id="rId3" Type="http://schemas.openxmlformats.org/officeDocument/2006/relationships/image" Target="media/image3.jpeg"/><Relationship Id="rId29" Type="http://schemas.openxmlformats.org/officeDocument/2006/relationships/image" Target="media/image29.jpeg"/><Relationship Id="rId28" Type="http://schemas.openxmlformats.org/officeDocument/2006/relationships/image" Target="media/image28.jpeg"/><Relationship Id="rId27" Type="http://schemas.openxmlformats.org/officeDocument/2006/relationships/image" Target="media/image27.jpeg"/><Relationship Id="rId26" Type="http://schemas.openxmlformats.org/officeDocument/2006/relationships/image" Target="media/image26.jpeg"/><Relationship Id="rId25" Type="http://schemas.openxmlformats.org/officeDocument/2006/relationships/image" Target="media/image25.jpeg"/><Relationship Id="rId24" Type="http://schemas.openxmlformats.org/officeDocument/2006/relationships/image" Target="media/image24.jpeg"/><Relationship Id="rId23" Type="http://schemas.openxmlformats.org/officeDocument/2006/relationships/image" Target="media/image23.jpeg"/><Relationship Id="rId22" Type="http://schemas.openxmlformats.org/officeDocument/2006/relationships/image" Target="media/image22.png"/><Relationship Id="rId21" Type="http://schemas.openxmlformats.org/officeDocument/2006/relationships/image" Target="media/image21.jpeg"/><Relationship Id="rId20" Type="http://schemas.openxmlformats.org/officeDocument/2006/relationships/image" Target="media/image20.jpeg"/><Relationship Id="rId2" Type="http://schemas.openxmlformats.org/officeDocument/2006/relationships/image" Target="media/image2.jpeg"/><Relationship Id="rId19" Type="http://schemas.openxmlformats.org/officeDocument/2006/relationships/image" Target="media/image19.jpe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jpeg"/><Relationship Id="rId15" Type="http://schemas.openxmlformats.org/officeDocument/2006/relationships/image" Target="media/image15.jpeg"/><Relationship Id="rId14" Type="http://schemas.openxmlformats.org/officeDocument/2006/relationships/image" Target="media/image14.jpe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jpeg"/><Relationship Id="rId10" Type="http://schemas.openxmlformats.org/officeDocument/2006/relationships/image" Target="media/image10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1"/>
  <sheetViews>
    <sheetView tabSelected="1" workbookViewId="0">
      <selection activeCell="J5" sqref="J5"/>
    </sheetView>
  </sheetViews>
  <sheetFormatPr defaultColWidth="9" defaultRowHeight="15"/>
  <cols>
    <col min="1" max="1" width="5.21666666666667" customWidth="1"/>
    <col min="2" max="2" width="12.7083333333333" customWidth="1"/>
    <col min="3" max="3" width="8.91666666666667" customWidth="1"/>
    <col min="4" max="4" width="9.35833333333333" customWidth="1"/>
    <col min="5" max="5" width="8.41666666666667" customWidth="1"/>
    <col min="6" max="6" width="4.70833333333333" customWidth="1"/>
    <col min="8" max="8" width="8.06666666666667" customWidth="1"/>
    <col min="9" max="9" width="8.20833333333333" customWidth="1"/>
    <col min="10" max="10" width="7.85" customWidth="1"/>
    <col min="11" max="11" width="10.4916666666667" customWidth="1"/>
    <col min="12" max="15" width="6.64166666666667" customWidth="1"/>
    <col min="16" max="16" width="5.85833333333333" customWidth="1"/>
    <col min="19" max="19" width="10.4916666666667"/>
  </cols>
  <sheetData>
    <row r="1" spans="1:16">
      <c r="A1" t="s">
        <v>0</v>
      </c>
    </row>
    <row r="2" ht="23" customHeight="1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33" customHeight="1" spans="1:1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3" t="s">
        <v>13</v>
      </c>
      <c r="M3" s="4"/>
      <c r="N3" s="4"/>
      <c r="O3" s="4"/>
      <c r="P3" s="2" t="s">
        <v>14</v>
      </c>
    </row>
    <row r="4" ht="25" customHeight="1" spans="1:16">
      <c r="A4" s="5">
        <v>1</v>
      </c>
      <c r="B4" s="6" t="s">
        <v>15</v>
      </c>
      <c r="C4" s="6" t="s">
        <v>16</v>
      </c>
      <c r="D4" s="6"/>
      <c r="E4" s="6" t="s">
        <v>17</v>
      </c>
      <c r="F4" s="5" t="s">
        <v>18</v>
      </c>
      <c r="G4" s="5">
        <v>6</v>
      </c>
      <c r="H4" s="5">
        <v>300</v>
      </c>
      <c r="I4" s="5"/>
      <c r="J4" s="5"/>
      <c r="K4" s="6" t="s">
        <v>19</v>
      </c>
      <c r="L4" s="7" t="str">
        <f>_xlfn.DISPIMG("ID_5F0BA03CEBFA46DAAE9D6D56487F46C9",1)</f>
        <v>=DISPIMG("ID_5F0BA03CEBFA46DAAE9D6D56487F46C9",1)</v>
      </c>
      <c r="M4" s="7"/>
      <c r="N4" s="7"/>
      <c r="O4" s="6"/>
      <c r="P4" s="8" t="s">
        <v>20</v>
      </c>
    </row>
    <row r="5" ht="25" customHeight="1" spans="1:16">
      <c r="A5" s="5">
        <v>2</v>
      </c>
      <c r="B5" s="6" t="s">
        <v>21</v>
      </c>
      <c r="C5" s="6" t="s">
        <v>22</v>
      </c>
      <c r="D5" s="6" t="s">
        <v>23</v>
      </c>
      <c r="E5" s="6" t="s">
        <v>24</v>
      </c>
      <c r="F5" s="5" t="s">
        <v>25</v>
      </c>
      <c r="G5" s="5">
        <v>400</v>
      </c>
      <c r="H5" s="5">
        <v>1680</v>
      </c>
      <c r="I5" s="5"/>
      <c r="J5" s="5"/>
      <c r="K5" s="6" t="s">
        <v>19</v>
      </c>
      <c r="L5" s="7" t="str">
        <f>_xlfn.DISPIMG("ID_A919C921759941B69E73A0E784841E7A",1)</f>
        <v>=DISPIMG("ID_A919C921759941B69E73A0E784841E7A",1)</v>
      </c>
      <c r="M5" s="7"/>
      <c r="N5" s="7"/>
      <c r="O5" s="6"/>
      <c r="P5" s="8" t="s">
        <v>20</v>
      </c>
    </row>
    <row r="6" ht="25" customHeight="1" spans="1:16">
      <c r="A6" s="5">
        <v>3</v>
      </c>
      <c r="B6" s="6" t="s">
        <v>26</v>
      </c>
      <c r="C6" s="6" t="s">
        <v>27</v>
      </c>
      <c r="D6" s="6" t="s">
        <v>28</v>
      </c>
      <c r="E6" s="6" t="s">
        <v>24</v>
      </c>
      <c r="F6" s="5" t="s">
        <v>25</v>
      </c>
      <c r="G6" s="5">
        <v>180</v>
      </c>
      <c r="H6" s="5">
        <v>1500</v>
      </c>
      <c r="I6" s="5"/>
      <c r="J6" s="5"/>
      <c r="K6" s="6" t="s">
        <v>19</v>
      </c>
      <c r="L6" s="7" t="str">
        <f>_xlfn.DISPIMG("ID_EE17A19084D146DAA2A1B0B5349DE976",1)</f>
        <v>=DISPIMG("ID_EE17A19084D146DAA2A1B0B5349DE976",1)</v>
      </c>
      <c r="M6" s="7"/>
      <c r="N6" s="7"/>
      <c r="O6" s="6"/>
      <c r="P6" s="8" t="s">
        <v>20</v>
      </c>
    </row>
    <row r="7" ht="25" customHeight="1" spans="1:16">
      <c r="A7" s="5">
        <v>4</v>
      </c>
      <c r="B7" s="6" t="s">
        <v>21</v>
      </c>
      <c r="C7" s="6" t="s">
        <v>29</v>
      </c>
      <c r="D7" s="6" t="s">
        <v>23</v>
      </c>
      <c r="E7" s="6" t="s">
        <v>24</v>
      </c>
      <c r="F7" s="5" t="s">
        <v>25</v>
      </c>
      <c r="G7" s="5">
        <v>50</v>
      </c>
      <c r="H7" s="5">
        <v>450</v>
      </c>
      <c r="I7" s="5"/>
      <c r="J7" s="5"/>
      <c r="K7" s="6" t="s">
        <v>19</v>
      </c>
      <c r="L7" s="6" t="str">
        <f>_xlfn.DISPIMG("ID_9CA039F4AEED49578A5CD8B251A20E84",1)</f>
        <v>=DISPIMG("ID_9CA039F4AEED49578A5CD8B251A20E84",1)</v>
      </c>
      <c r="M7" s="6"/>
      <c r="N7" s="6"/>
      <c r="O7" s="6"/>
      <c r="P7" s="8" t="s">
        <v>20</v>
      </c>
    </row>
    <row r="8" ht="25" customHeight="1" spans="1:16">
      <c r="A8" s="5">
        <v>5</v>
      </c>
      <c r="B8" s="6" t="s">
        <v>21</v>
      </c>
      <c r="C8" s="6" t="s">
        <v>30</v>
      </c>
      <c r="D8" s="6" t="s">
        <v>23</v>
      </c>
      <c r="E8" s="6" t="s">
        <v>24</v>
      </c>
      <c r="F8" s="5" t="s">
        <v>25</v>
      </c>
      <c r="G8" s="5">
        <v>200</v>
      </c>
      <c r="H8" s="5">
        <v>2100</v>
      </c>
      <c r="I8" s="5"/>
      <c r="J8" s="5"/>
      <c r="K8" s="6" t="s">
        <v>19</v>
      </c>
      <c r="L8" s="6" t="str">
        <f>_xlfn.DISPIMG("ID_CE6CCFE04FC94AA090DBBA7933B0D747",1)</f>
        <v>=DISPIMG("ID_CE6CCFE04FC94AA090DBBA7933B0D747",1)</v>
      </c>
      <c r="M8" s="6" t="str">
        <f>_xlfn.DISPIMG("ID_707D30F9B3E1413394294FCA356472AD",1)</f>
        <v>=DISPIMG("ID_707D30F9B3E1413394294FCA356472AD",1)</v>
      </c>
      <c r="N8" s="6"/>
      <c r="O8" s="6"/>
      <c r="P8" s="8" t="s">
        <v>20</v>
      </c>
    </row>
    <row r="9" ht="25" customHeight="1" spans="1:16">
      <c r="A9" s="5">
        <v>6</v>
      </c>
      <c r="B9" s="6" t="s">
        <v>31</v>
      </c>
      <c r="C9" s="6" t="s">
        <v>32</v>
      </c>
      <c r="D9" s="6"/>
      <c r="E9" s="6" t="s">
        <v>24</v>
      </c>
      <c r="F9" s="5" t="s">
        <v>25</v>
      </c>
      <c r="G9" s="5">
        <v>50</v>
      </c>
      <c r="H9" s="5">
        <v>120</v>
      </c>
      <c r="I9" s="5"/>
      <c r="J9" s="5"/>
      <c r="K9" s="6" t="s">
        <v>33</v>
      </c>
      <c r="L9" s="6"/>
      <c r="M9" s="6"/>
      <c r="N9" s="6"/>
      <c r="O9" s="6"/>
      <c r="P9" s="8" t="s">
        <v>20</v>
      </c>
    </row>
    <row r="10" ht="25" customHeight="1" spans="1:16">
      <c r="A10" s="5">
        <v>7</v>
      </c>
      <c r="B10" s="6" t="s">
        <v>34</v>
      </c>
      <c r="C10" s="6"/>
      <c r="D10" s="6"/>
      <c r="E10" s="6" t="s">
        <v>35</v>
      </c>
      <c r="F10" s="5" t="s">
        <v>36</v>
      </c>
      <c r="G10" s="5">
        <v>1000</v>
      </c>
      <c r="H10" s="5">
        <v>1000</v>
      </c>
      <c r="I10" s="5"/>
      <c r="J10" s="5"/>
      <c r="K10" s="6" t="s">
        <v>33</v>
      </c>
      <c r="L10" s="6" t="str">
        <f>_xlfn.DISPIMG("ID_33B6E53D03374DD4BE3D00A40CC7FF27",1)</f>
        <v>=DISPIMG("ID_33B6E53D03374DD4BE3D00A40CC7FF27",1)</v>
      </c>
      <c r="M10" s="6"/>
      <c r="N10" s="6"/>
      <c r="O10" s="6"/>
      <c r="P10" s="8" t="s">
        <v>37</v>
      </c>
    </row>
    <row r="11" ht="25" customHeight="1" spans="1:16">
      <c r="A11" s="5">
        <v>8</v>
      </c>
      <c r="B11" s="6" t="s">
        <v>38</v>
      </c>
      <c r="C11" s="6"/>
      <c r="D11" s="6"/>
      <c r="E11" s="6" t="s">
        <v>35</v>
      </c>
      <c r="F11" s="5" t="s">
        <v>39</v>
      </c>
      <c r="G11" s="5">
        <v>5</v>
      </c>
      <c r="H11" s="5">
        <v>100</v>
      </c>
      <c r="I11" s="5"/>
      <c r="J11" s="5"/>
      <c r="K11" s="6" t="s">
        <v>33</v>
      </c>
      <c r="L11" s="6" t="str">
        <f>_xlfn.DISPIMG("ID_DFA4024FADAF4DA4BFEFAB17D6121CE6",1)</f>
        <v>=DISPIMG("ID_DFA4024FADAF4DA4BFEFAB17D6121CE6",1)</v>
      </c>
      <c r="M11" s="6"/>
      <c r="N11" s="6"/>
      <c r="O11" s="6"/>
      <c r="P11" s="8" t="s">
        <v>37</v>
      </c>
    </row>
    <row r="12" ht="25" customHeight="1" spans="1:16">
      <c r="A12" s="5">
        <v>9</v>
      </c>
      <c r="B12" s="6" t="s">
        <v>40</v>
      </c>
      <c r="C12" s="6" t="s">
        <v>41</v>
      </c>
      <c r="D12" s="6"/>
      <c r="E12" s="6" t="s">
        <v>42</v>
      </c>
      <c r="F12" s="5" t="s">
        <v>43</v>
      </c>
      <c r="G12" s="5">
        <v>160</v>
      </c>
      <c r="H12" s="5">
        <v>480</v>
      </c>
      <c r="I12" s="5"/>
      <c r="J12" s="5"/>
      <c r="K12" s="6" t="s">
        <v>33</v>
      </c>
      <c r="L12" s="6" t="str">
        <f>_xlfn.DISPIMG("ID_E227CBE7279341D798F5A628AA2E2B8F",1)</f>
        <v>=DISPIMG("ID_E227CBE7279341D798F5A628AA2E2B8F",1)</v>
      </c>
      <c r="M12" s="6"/>
      <c r="N12" s="6"/>
      <c r="O12" s="6"/>
      <c r="P12" s="8" t="s">
        <v>37</v>
      </c>
    </row>
    <row r="13" ht="25" customHeight="1" spans="1:16">
      <c r="A13" s="5">
        <v>10</v>
      </c>
      <c r="B13" s="6" t="s">
        <v>31</v>
      </c>
      <c r="C13" s="6" t="s">
        <v>44</v>
      </c>
      <c r="D13" s="6"/>
      <c r="E13" s="6" t="s">
        <v>45</v>
      </c>
      <c r="F13" s="5" t="s">
        <v>25</v>
      </c>
      <c r="G13" s="5">
        <v>300</v>
      </c>
      <c r="H13" s="5">
        <v>100</v>
      </c>
      <c r="I13" s="5"/>
      <c r="J13" s="5"/>
      <c r="K13" s="6" t="s">
        <v>33</v>
      </c>
      <c r="L13" s="6" t="str">
        <f>_xlfn.DISPIMG("ID_0DD7579183714454BD66756DF0590EFA",1)</f>
        <v>=DISPIMG("ID_0DD7579183714454BD66756DF0590EFA",1)</v>
      </c>
      <c r="M13" s="6"/>
      <c r="N13" s="6"/>
      <c r="O13" s="6"/>
      <c r="P13" s="8" t="s">
        <v>20</v>
      </c>
    </row>
    <row r="14" ht="25" customHeight="1" spans="1:16">
      <c r="A14" s="5">
        <v>11</v>
      </c>
      <c r="B14" s="6" t="s">
        <v>46</v>
      </c>
      <c r="C14" s="6"/>
      <c r="D14" s="6"/>
      <c r="E14" s="6" t="s">
        <v>47</v>
      </c>
      <c r="F14" s="5" t="s">
        <v>48</v>
      </c>
      <c r="G14" s="5">
        <v>3</v>
      </c>
      <c r="H14" s="5">
        <v>60</v>
      </c>
      <c r="I14" s="5"/>
      <c r="J14" s="5"/>
      <c r="K14" s="6" t="s">
        <v>33</v>
      </c>
      <c r="L14" s="6" t="str">
        <f>_xlfn.DISPIMG("ID_C10D3E18792D4EEE92A34C5D5C12D2DC",1)</f>
        <v>=DISPIMG("ID_C10D3E18792D4EEE92A34C5D5C12D2DC",1)</v>
      </c>
      <c r="M14" s="6"/>
      <c r="N14" s="6"/>
      <c r="O14" s="6"/>
      <c r="P14" s="8" t="s">
        <v>20</v>
      </c>
    </row>
    <row r="15" ht="25" customHeight="1" spans="1:16">
      <c r="A15" s="5">
        <v>12</v>
      </c>
      <c r="B15" s="6" t="s">
        <v>49</v>
      </c>
      <c r="C15" s="6" t="s">
        <v>50</v>
      </c>
      <c r="D15" s="6"/>
      <c r="E15" s="6" t="s">
        <v>51</v>
      </c>
      <c r="F15" s="5" t="s">
        <v>25</v>
      </c>
      <c r="G15" s="5">
        <v>60</v>
      </c>
      <c r="H15" s="5">
        <v>13</v>
      </c>
      <c r="I15" s="5"/>
      <c r="J15" s="5"/>
      <c r="K15" s="6" t="s">
        <v>33</v>
      </c>
      <c r="L15" s="6"/>
      <c r="M15" s="6"/>
      <c r="N15" s="6"/>
      <c r="O15" s="6"/>
      <c r="P15" s="8" t="s">
        <v>37</v>
      </c>
    </row>
    <row r="16" ht="25" customHeight="1" spans="1:16">
      <c r="A16" s="5">
        <v>13</v>
      </c>
      <c r="B16" s="6" t="s">
        <v>49</v>
      </c>
      <c r="C16" s="6" t="s">
        <v>52</v>
      </c>
      <c r="D16" s="6"/>
      <c r="E16" s="6" t="s">
        <v>51</v>
      </c>
      <c r="F16" s="5" t="s">
        <v>25</v>
      </c>
      <c r="G16" s="5">
        <v>30</v>
      </c>
      <c r="H16" s="5">
        <v>35</v>
      </c>
      <c r="I16" s="5"/>
      <c r="J16" s="5"/>
      <c r="K16" s="6" t="s">
        <v>33</v>
      </c>
      <c r="L16" s="6"/>
      <c r="M16" s="6"/>
      <c r="N16" s="6"/>
      <c r="O16" s="6"/>
      <c r="P16" s="8" t="s">
        <v>37</v>
      </c>
    </row>
    <row r="17" ht="25" customHeight="1" spans="1:16">
      <c r="A17" s="5">
        <v>14</v>
      </c>
      <c r="B17" s="6" t="s">
        <v>53</v>
      </c>
      <c r="C17" s="6"/>
      <c r="D17" s="6"/>
      <c r="E17" s="6"/>
      <c r="F17" s="5" t="s">
        <v>39</v>
      </c>
      <c r="G17" s="5">
        <v>4</v>
      </c>
      <c r="H17" s="5">
        <v>50</v>
      </c>
      <c r="I17" s="5"/>
      <c r="J17" s="5"/>
      <c r="K17" s="6" t="s">
        <v>33</v>
      </c>
      <c r="L17" s="6" t="str">
        <f>_xlfn.DISPIMG("ID_5452AC3B306248F4B653AEA627F29CCB",1)</f>
        <v>=DISPIMG("ID_5452AC3B306248F4B653AEA627F29CCB",1)</v>
      </c>
      <c r="M17" s="6"/>
      <c r="N17" s="6"/>
      <c r="O17" s="6"/>
      <c r="P17" s="8" t="s">
        <v>37</v>
      </c>
    </row>
    <row r="18" ht="25" customHeight="1" spans="1:16">
      <c r="A18" s="5">
        <v>15</v>
      </c>
      <c r="B18" s="6" t="s">
        <v>54</v>
      </c>
      <c r="C18" s="6"/>
      <c r="D18" s="6"/>
      <c r="E18" s="6"/>
      <c r="F18" s="5" t="s">
        <v>55</v>
      </c>
      <c r="G18" s="5">
        <v>2</v>
      </c>
      <c r="H18" s="5">
        <v>20</v>
      </c>
      <c r="I18" s="5"/>
      <c r="J18" s="5"/>
      <c r="K18" s="6" t="s">
        <v>33</v>
      </c>
      <c r="L18" s="6" t="str">
        <f>_xlfn.DISPIMG("ID_2DE597FB6F7C4486932F203536F70650",1)</f>
        <v>=DISPIMG("ID_2DE597FB6F7C4486932F203536F70650",1)</v>
      </c>
      <c r="M18" s="6"/>
      <c r="N18" s="6"/>
      <c r="O18" s="6"/>
      <c r="P18" s="8" t="s">
        <v>37</v>
      </c>
    </row>
    <row r="19" ht="25" customHeight="1" spans="1:16">
      <c r="A19" s="5">
        <v>16</v>
      </c>
      <c r="B19" s="6" t="s">
        <v>56</v>
      </c>
      <c r="C19" s="6"/>
      <c r="D19" s="6"/>
      <c r="E19" s="6"/>
      <c r="F19" s="5" t="s">
        <v>39</v>
      </c>
      <c r="G19" s="5">
        <v>14</v>
      </c>
      <c r="H19" s="5">
        <v>20</v>
      </c>
      <c r="I19" s="5"/>
      <c r="J19" s="5"/>
      <c r="K19" s="6" t="s">
        <v>33</v>
      </c>
      <c r="L19" s="6" t="str">
        <f>_xlfn.DISPIMG("ID_D598255A180E452981843CA0218FD483",1)</f>
        <v>=DISPIMG("ID_D598255A180E452981843CA0218FD483",1)</v>
      </c>
      <c r="M19" s="6"/>
      <c r="N19" s="6"/>
      <c r="O19" s="6"/>
      <c r="P19" s="8" t="s">
        <v>37</v>
      </c>
    </row>
    <row r="20" ht="25" customHeight="1" spans="1:16">
      <c r="A20" s="5">
        <v>17</v>
      </c>
      <c r="B20" s="6" t="s">
        <v>57</v>
      </c>
      <c r="C20" s="6"/>
      <c r="D20" s="6"/>
      <c r="E20" s="6"/>
      <c r="F20" s="5" t="s">
        <v>55</v>
      </c>
      <c r="G20" s="5">
        <v>1</v>
      </c>
      <c r="H20" s="5">
        <v>10</v>
      </c>
      <c r="I20" s="5"/>
      <c r="J20" s="5"/>
      <c r="K20" s="6" t="s">
        <v>33</v>
      </c>
      <c r="L20" s="6" t="str">
        <f>_xlfn.DISPIMG("ID_0A72EE5F31364EF7BAE92ABC27F96F86",1)</f>
        <v>=DISPIMG("ID_0A72EE5F31364EF7BAE92ABC27F96F86",1)</v>
      </c>
      <c r="M20" s="6"/>
      <c r="N20" s="6"/>
      <c r="O20" s="6"/>
      <c r="P20" s="8" t="s">
        <v>37</v>
      </c>
    </row>
    <row r="21" ht="25" customHeight="1" spans="1:16">
      <c r="A21" s="5">
        <v>18</v>
      </c>
      <c r="B21" s="6" t="s">
        <v>58</v>
      </c>
      <c r="C21" s="6"/>
      <c r="D21" s="6"/>
      <c r="E21" s="6"/>
      <c r="F21" s="5" t="s">
        <v>36</v>
      </c>
      <c r="G21" s="5">
        <v>500</v>
      </c>
      <c r="H21" s="5">
        <v>500</v>
      </c>
      <c r="I21" s="5"/>
      <c r="J21" s="5"/>
      <c r="K21" s="6" t="s">
        <v>33</v>
      </c>
      <c r="L21" s="6" t="str">
        <f>_xlfn.DISPIMG("ID_FADC1F96762D434D8DC9F4768E606AFC",1)</f>
        <v>=DISPIMG("ID_FADC1F96762D434D8DC9F4768E606AFC",1)</v>
      </c>
      <c r="M21" s="6"/>
      <c r="N21" s="6"/>
      <c r="O21" s="6"/>
      <c r="P21" s="8" t="s">
        <v>37</v>
      </c>
    </row>
    <row r="22" ht="25" customHeight="1" spans="1:16">
      <c r="A22" s="5">
        <v>19</v>
      </c>
      <c r="B22" s="6" t="s">
        <v>59</v>
      </c>
      <c r="C22" s="6" t="s">
        <v>60</v>
      </c>
      <c r="D22" s="6" t="s">
        <v>61</v>
      </c>
      <c r="E22" s="6" t="s">
        <v>62</v>
      </c>
      <c r="F22" s="5" t="s">
        <v>55</v>
      </c>
      <c r="G22" s="5">
        <v>1</v>
      </c>
      <c r="H22" s="5">
        <v>5440</v>
      </c>
      <c r="I22" s="5"/>
      <c r="J22" s="5"/>
      <c r="K22" s="6" t="s">
        <v>33</v>
      </c>
      <c r="L22" s="7" t="str">
        <f>_xlfn.DISPIMG("ID_2D215750840A4A94AF9585662BF6A254",1)</f>
        <v>=DISPIMG("ID_2D215750840A4A94AF9585662BF6A254",1)</v>
      </c>
      <c r="M22" s="7" t="str">
        <f>_xlfn.DISPIMG("ID_92370AA132824235A94EA35D9B952E14",1)</f>
        <v>=DISPIMG("ID_92370AA132824235A94EA35D9B952E14",1)</v>
      </c>
      <c r="N22" s="7"/>
      <c r="O22" s="6"/>
      <c r="P22" s="8" t="s">
        <v>20</v>
      </c>
    </row>
    <row r="23" ht="25" customHeight="1" spans="1:16">
      <c r="A23" s="5">
        <v>20</v>
      </c>
      <c r="B23" s="6" t="s">
        <v>59</v>
      </c>
      <c r="C23" s="6" t="s">
        <v>63</v>
      </c>
      <c r="D23" s="6" t="s">
        <v>64</v>
      </c>
      <c r="E23" s="6" t="s">
        <v>62</v>
      </c>
      <c r="F23" s="5" t="s">
        <v>55</v>
      </c>
      <c r="G23" s="5">
        <v>1</v>
      </c>
      <c r="H23" s="5">
        <v>945</v>
      </c>
      <c r="I23" s="5"/>
      <c r="J23" s="5"/>
      <c r="K23" s="6" t="s">
        <v>33</v>
      </c>
      <c r="L23" s="7" t="str">
        <f>_xlfn.DISPIMG("ID_E458B7680F8443FEB12B082AAA99004A",1)</f>
        <v>=DISPIMG("ID_E458B7680F8443FEB12B082AAA99004A",1)</v>
      </c>
      <c r="M23" s="7" t="str">
        <f>_xlfn.DISPIMG("ID_BDED3A3CF8CD4B47BA6459BD2E37FB33",1)</f>
        <v>=DISPIMG("ID_BDED3A3CF8CD4B47BA6459BD2E37FB33",1)</v>
      </c>
      <c r="N23" s="7"/>
      <c r="O23" s="6"/>
      <c r="P23" s="8" t="s">
        <v>20</v>
      </c>
    </row>
    <row r="24" ht="25" customHeight="1" spans="1:16">
      <c r="A24" s="5">
        <v>21</v>
      </c>
      <c r="B24" s="6" t="s">
        <v>65</v>
      </c>
      <c r="C24" s="6"/>
      <c r="D24" s="6"/>
      <c r="E24" s="6" t="s">
        <v>66</v>
      </c>
      <c r="F24" s="5" t="s">
        <v>55</v>
      </c>
      <c r="G24" s="5">
        <v>3</v>
      </c>
      <c r="H24" s="5">
        <v>150</v>
      </c>
      <c r="I24" s="5"/>
      <c r="J24" s="5"/>
      <c r="K24" s="6" t="s">
        <v>67</v>
      </c>
      <c r="L24" s="7" t="str">
        <f>_xlfn.DISPIMG("ID_282B42DC49AF411CA6638AAACA515C98",1)</f>
        <v>=DISPIMG("ID_282B42DC49AF411CA6638AAACA515C98",1)</v>
      </c>
      <c r="M24" s="7"/>
      <c r="N24" s="7"/>
      <c r="O24" s="6"/>
      <c r="P24" s="8" t="s">
        <v>37</v>
      </c>
    </row>
    <row r="25" ht="25" customHeight="1" spans="1:16">
      <c r="A25" s="5">
        <v>22</v>
      </c>
      <c r="B25" s="6" t="s">
        <v>68</v>
      </c>
      <c r="C25" s="6"/>
      <c r="D25" s="6"/>
      <c r="E25" s="6" t="s">
        <v>69</v>
      </c>
      <c r="F25" s="5" t="s">
        <v>70</v>
      </c>
      <c r="G25" s="5">
        <v>2</v>
      </c>
      <c r="H25" s="5">
        <v>200</v>
      </c>
      <c r="I25" s="5"/>
      <c r="J25" s="5"/>
      <c r="K25" s="6" t="s">
        <v>67</v>
      </c>
      <c r="L25" s="7" t="str">
        <f>_xlfn.DISPIMG("ID_3F029E3534534622800F6AC071AE57C3",1)</f>
        <v>=DISPIMG("ID_3F029E3534534622800F6AC071AE57C3",1)</v>
      </c>
      <c r="M25" s="7" t="str">
        <f>_xlfn.DISPIMG("ID_685548C43DFC4EFAB394196134F31656",1)</f>
        <v>=DISPIMG("ID_685548C43DFC4EFAB394196134F31656",1)</v>
      </c>
      <c r="N25" s="7"/>
      <c r="O25" s="6"/>
      <c r="P25" s="8" t="s">
        <v>37</v>
      </c>
    </row>
    <row r="26" ht="25" customHeight="1" spans="1:16">
      <c r="A26" s="5">
        <v>23</v>
      </c>
      <c r="B26" s="9" t="s">
        <v>71</v>
      </c>
      <c r="C26" s="9"/>
      <c r="D26" s="9"/>
      <c r="E26" s="6" t="s">
        <v>72</v>
      </c>
      <c r="F26" s="10" t="s">
        <v>39</v>
      </c>
      <c r="G26" s="10">
        <v>5</v>
      </c>
      <c r="H26" s="5">
        <v>0.96</v>
      </c>
      <c r="I26" s="5"/>
      <c r="J26" s="5"/>
      <c r="K26" s="6" t="s">
        <v>67</v>
      </c>
      <c r="L26" s="7" t="str">
        <f>_xlfn.DISPIMG("ID_9A71766C8D334388B6E472CC3D4785B8",1)</f>
        <v>=DISPIMG("ID_9A71766C8D334388B6E472CC3D4785B8",1)</v>
      </c>
      <c r="M26" s="7"/>
      <c r="N26" s="7"/>
      <c r="O26" s="6"/>
      <c r="P26" s="8" t="s">
        <v>37</v>
      </c>
    </row>
    <row r="27" ht="25" customHeight="1" spans="1:16">
      <c r="A27" s="5">
        <v>24</v>
      </c>
      <c r="B27" s="9" t="s">
        <v>73</v>
      </c>
      <c r="C27" s="9"/>
      <c r="D27" s="9"/>
      <c r="E27" s="6" t="s">
        <v>74</v>
      </c>
      <c r="F27" s="10" t="s">
        <v>39</v>
      </c>
      <c r="G27" s="10">
        <v>8</v>
      </c>
      <c r="H27" s="5">
        <v>1.6</v>
      </c>
      <c r="I27" s="5"/>
      <c r="J27" s="5"/>
      <c r="K27" s="6" t="s">
        <v>67</v>
      </c>
      <c r="L27" s="6" t="str">
        <f>_xlfn.DISPIMG("ID_E3C6E234C8A84289B0B02F2F02008B3D",1)</f>
        <v>=DISPIMG("ID_E3C6E234C8A84289B0B02F2F02008B3D",1)</v>
      </c>
      <c r="M27" s="6"/>
      <c r="N27" s="6"/>
      <c r="O27" s="6"/>
      <c r="P27" s="8" t="s">
        <v>37</v>
      </c>
    </row>
    <row r="28" ht="25" customHeight="1" spans="1:16">
      <c r="A28" s="5">
        <v>25</v>
      </c>
      <c r="B28" s="9" t="s">
        <v>75</v>
      </c>
      <c r="C28" s="9"/>
      <c r="D28" s="9"/>
      <c r="E28" s="6" t="s">
        <v>62</v>
      </c>
      <c r="F28" s="10" t="s">
        <v>55</v>
      </c>
      <c r="G28" s="10">
        <v>2</v>
      </c>
      <c r="H28" s="5">
        <v>64</v>
      </c>
      <c r="I28" s="5"/>
      <c r="J28" s="5"/>
      <c r="K28" s="6" t="s">
        <v>67</v>
      </c>
      <c r="L28" s="6" t="str">
        <f>_xlfn.DISPIMG("ID_F9CF2342DE404133A60ADE75E3D783FD",1)</f>
        <v>=DISPIMG("ID_F9CF2342DE404133A60ADE75E3D783FD",1)</v>
      </c>
      <c r="M28" s="6" t="str">
        <f>_xlfn.DISPIMG("ID_3C8319E6C28149EE9E6C6078D679851B",1)</f>
        <v>=DISPIMG("ID_3C8319E6C28149EE9E6C6078D679851B",1)</v>
      </c>
      <c r="N28" s="6"/>
      <c r="O28" s="6"/>
      <c r="P28" s="8" t="s">
        <v>37</v>
      </c>
    </row>
    <row r="29" ht="25" customHeight="1" spans="1:16">
      <c r="A29" s="5">
        <v>26</v>
      </c>
      <c r="B29" s="6" t="s">
        <v>76</v>
      </c>
      <c r="C29" s="6"/>
      <c r="D29" s="6"/>
      <c r="E29" s="6" t="s">
        <v>72</v>
      </c>
      <c r="F29" s="5" t="s">
        <v>55</v>
      </c>
      <c r="G29" s="5">
        <v>1</v>
      </c>
      <c r="H29" s="5">
        <v>10</v>
      </c>
      <c r="I29" s="5"/>
      <c r="J29" s="5"/>
      <c r="K29" s="6" t="s">
        <v>67</v>
      </c>
      <c r="L29" s="6" t="str">
        <f>_xlfn.DISPIMG("ID_439E355F62A24C8FBF6D9722DBB68F34",1)</f>
        <v>=DISPIMG("ID_439E355F62A24C8FBF6D9722DBB68F34",1)</v>
      </c>
      <c r="M29" s="6"/>
      <c r="N29" s="6"/>
      <c r="O29" s="6"/>
      <c r="P29" s="8" t="s">
        <v>37</v>
      </c>
    </row>
    <row r="30" ht="25" customHeight="1" spans="1:16">
      <c r="A30" s="5">
        <v>27</v>
      </c>
      <c r="B30" s="6" t="s">
        <v>77</v>
      </c>
      <c r="C30" s="6"/>
      <c r="D30" s="6"/>
      <c r="E30" s="6" t="s">
        <v>35</v>
      </c>
      <c r="F30" s="5" t="s">
        <v>39</v>
      </c>
      <c r="G30" s="5">
        <v>2</v>
      </c>
      <c r="H30" s="5">
        <v>40</v>
      </c>
      <c r="I30" s="5"/>
      <c r="J30" s="5"/>
      <c r="K30" s="6" t="s">
        <v>67</v>
      </c>
      <c r="L30" s="6" t="str">
        <f>_xlfn.DISPIMG("ID_F1F712C916184FE59BAD13CA3A32318F",1)</f>
        <v>=DISPIMG("ID_F1F712C916184FE59BAD13CA3A32318F",1)</v>
      </c>
      <c r="M30" s="6"/>
      <c r="N30" s="6"/>
      <c r="O30" s="6"/>
      <c r="P30" s="8" t="s">
        <v>37</v>
      </c>
    </row>
    <row r="31" ht="25" customHeight="1" spans="1:16">
      <c r="A31" s="5">
        <v>28</v>
      </c>
      <c r="B31" s="6" t="s">
        <v>78</v>
      </c>
      <c r="C31" s="6"/>
      <c r="D31" s="6"/>
      <c r="E31" s="6" t="s">
        <v>35</v>
      </c>
      <c r="F31" s="5" t="s">
        <v>18</v>
      </c>
      <c r="G31" s="5">
        <v>3</v>
      </c>
      <c r="H31" s="5">
        <v>3</v>
      </c>
      <c r="I31" s="5"/>
      <c r="J31" s="5"/>
      <c r="K31" s="6" t="s">
        <v>67</v>
      </c>
      <c r="L31" s="6" t="str">
        <f>_xlfn.DISPIMG("ID_87C2FCFA81AD4C03A4BEB0E8486018D3",1)</f>
        <v>=DISPIMG("ID_87C2FCFA81AD4C03A4BEB0E8486018D3",1)</v>
      </c>
      <c r="M31" s="6"/>
      <c r="N31" s="6"/>
      <c r="O31" s="6"/>
      <c r="P31" s="8" t="s">
        <v>37</v>
      </c>
    </row>
    <row r="32" ht="25" customHeight="1" spans="1:16">
      <c r="A32" s="5">
        <v>29</v>
      </c>
      <c r="B32" s="6" t="s">
        <v>79</v>
      </c>
      <c r="C32" s="6"/>
      <c r="D32" s="6"/>
      <c r="E32" s="6" t="s">
        <v>62</v>
      </c>
      <c r="F32" s="5" t="s">
        <v>55</v>
      </c>
      <c r="G32" s="5">
        <v>2</v>
      </c>
      <c r="H32" s="5">
        <v>24</v>
      </c>
      <c r="I32" s="5"/>
      <c r="J32" s="5"/>
      <c r="K32" s="6" t="s">
        <v>67</v>
      </c>
      <c r="L32" s="6" t="str">
        <f>_xlfn.DISPIMG("ID_132A87A2D0FF42519F423071B19742C4",1)</f>
        <v>=DISPIMG("ID_132A87A2D0FF42519F423071B19742C4",1)</v>
      </c>
      <c r="M32" s="6"/>
      <c r="N32" s="6"/>
      <c r="O32" s="6"/>
      <c r="P32" s="8" t="s">
        <v>37</v>
      </c>
    </row>
    <row r="33" ht="25" customHeight="1" spans="1:16">
      <c r="A33" s="5">
        <v>30</v>
      </c>
      <c r="B33" s="6" t="s">
        <v>80</v>
      </c>
      <c r="C33" s="6"/>
      <c r="D33" s="6"/>
      <c r="E33" s="6" t="s">
        <v>69</v>
      </c>
      <c r="F33" s="5" t="s">
        <v>55</v>
      </c>
      <c r="G33" s="5">
        <v>1</v>
      </c>
      <c r="H33" s="5">
        <v>6</v>
      </c>
      <c r="I33" s="5"/>
      <c r="J33" s="5"/>
      <c r="K33" s="6" t="s">
        <v>67</v>
      </c>
      <c r="L33" s="6" t="str">
        <f>_xlfn.DISPIMG("ID_5F40B55135BE4CC791685B21B90B9FF8",1)</f>
        <v>=DISPIMG("ID_5F40B55135BE4CC791685B21B90B9FF8",1)</v>
      </c>
      <c r="M33" s="6"/>
      <c r="N33" s="6"/>
      <c r="O33" s="6"/>
      <c r="P33" s="8" t="s">
        <v>37</v>
      </c>
    </row>
    <row r="34" ht="25" customHeight="1" spans="1:16">
      <c r="A34" s="5">
        <v>31</v>
      </c>
      <c r="B34" s="6" t="s">
        <v>81</v>
      </c>
      <c r="C34" s="6"/>
      <c r="D34" s="6"/>
      <c r="E34" s="6" t="s">
        <v>72</v>
      </c>
      <c r="F34" s="5" t="s">
        <v>39</v>
      </c>
      <c r="G34" s="5">
        <v>1</v>
      </c>
      <c r="H34" s="5">
        <v>1.6</v>
      </c>
      <c r="I34" s="5"/>
      <c r="J34" s="5"/>
      <c r="K34" s="6" t="s">
        <v>67</v>
      </c>
      <c r="L34" s="6" t="str">
        <f>_xlfn.DISPIMG("ID_D1B0E04407B9469084BAB68EB5BE12C7",1)</f>
        <v>=DISPIMG("ID_D1B0E04407B9469084BAB68EB5BE12C7",1)</v>
      </c>
      <c r="M34" s="6"/>
      <c r="N34" s="6"/>
      <c r="O34" s="6"/>
      <c r="P34" s="8" t="s">
        <v>37</v>
      </c>
    </row>
    <row r="35" ht="25" customHeight="1" spans="1:16">
      <c r="A35" s="5">
        <v>32</v>
      </c>
      <c r="B35" s="9" t="s">
        <v>82</v>
      </c>
      <c r="C35" s="9"/>
      <c r="D35" s="9"/>
      <c r="E35" s="6" t="s">
        <v>83</v>
      </c>
      <c r="F35" s="10" t="s">
        <v>84</v>
      </c>
      <c r="G35" s="10">
        <v>6</v>
      </c>
      <c r="H35" s="5">
        <v>6</v>
      </c>
      <c r="I35" s="5"/>
      <c r="J35" s="5"/>
      <c r="K35" s="6" t="s">
        <v>67</v>
      </c>
      <c r="L35" s="6" t="str">
        <f>_xlfn.DISPIMG("ID_F783D179414C44379534E23AE9CCCB00",1)</f>
        <v>=DISPIMG("ID_F783D179414C44379534E23AE9CCCB00",1)</v>
      </c>
      <c r="M35" s="6"/>
      <c r="N35" s="6"/>
      <c r="O35" s="6"/>
      <c r="P35" s="8" t="s">
        <v>37</v>
      </c>
    </row>
    <row r="36" ht="25" customHeight="1" spans="1:16">
      <c r="A36" s="5">
        <v>33</v>
      </c>
      <c r="B36" s="9" t="s">
        <v>85</v>
      </c>
      <c r="C36" s="9" t="s">
        <v>86</v>
      </c>
      <c r="D36" s="9"/>
      <c r="E36" s="6" t="s">
        <v>87</v>
      </c>
      <c r="F36" s="10" t="s">
        <v>84</v>
      </c>
      <c r="G36" s="10">
        <v>2</v>
      </c>
      <c r="H36" s="5">
        <v>2</v>
      </c>
      <c r="I36" s="5"/>
      <c r="J36" s="5"/>
      <c r="K36" s="6" t="s">
        <v>67</v>
      </c>
      <c r="L36" s="6" t="str">
        <f>_xlfn.DISPIMG("ID_C47B5ED6D2CD40BB9C6CEAA0410BDF5D",1)</f>
        <v>=DISPIMG("ID_C47B5ED6D2CD40BB9C6CEAA0410BDF5D",1)</v>
      </c>
      <c r="M36" s="6"/>
      <c r="N36" s="6"/>
      <c r="O36" s="6"/>
      <c r="P36" s="8" t="s">
        <v>37</v>
      </c>
    </row>
    <row r="37" ht="25" customHeight="1" spans="1:16">
      <c r="A37" s="5">
        <v>34</v>
      </c>
      <c r="B37" s="9" t="s">
        <v>88</v>
      </c>
      <c r="C37" s="9"/>
      <c r="D37" s="9"/>
      <c r="E37" s="6" t="s">
        <v>72</v>
      </c>
      <c r="F37" s="10" t="s">
        <v>43</v>
      </c>
      <c r="G37" s="10">
        <v>11</v>
      </c>
      <c r="H37" s="5">
        <v>6</v>
      </c>
      <c r="I37" s="5"/>
      <c r="J37" s="5"/>
      <c r="K37" s="6" t="s">
        <v>67</v>
      </c>
      <c r="L37" s="6" t="str">
        <f>_xlfn.DISPIMG("ID_1087FCD0F436433DA1DEC2B052749C66",1)</f>
        <v>=DISPIMG("ID_1087FCD0F436433DA1DEC2B052749C66",1)</v>
      </c>
      <c r="M37" s="6"/>
      <c r="N37" s="6"/>
      <c r="O37" s="6"/>
      <c r="P37" s="8" t="s">
        <v>37</v>
      </c>
    </row>
    <row r="38" ht="25" customHeight="1" spans="1:16">
      <c r="A38" s="5">
        <v>35</v>
      </c>
      <c r="B38" s="6" t="s">
        <v>89</v>
      </c>
      <c r="C38" s="6"/>
      <c r="D38" s="6"/>
      <c r="E38" s="6" t="s">
        <v>74</v>
      </c>
      <c r="F38" s="5" t="s">
        <v>39</v>
      </c>
      <c r="G38" s="5">
        <v>5</v>
      </c>
      <c r="H38" s="5">
        <v>1</v>
      </c>
      <c r="I38" s="5"/>
      <c r="J38" s="5"/>
      <c r="K38" s="6" t="s">
        <v>67</v>
      </c>
      <c r="L38" s="6" t="str">
        <f>_xlfn.DISPIMG("ID_B69F2D809A984CDF850637DA50A738B3",1)</f>
        <v>=DISPIMG("ID_B69F2D809A984CDF850637DA50A738B3",1)</v>
      </c>
      <c r="M38" s="6"/>
      <c r="N38" s="6"/>
      <c r="O38" s="6"/>
      <c r="P38" s="8" t="s">
        <v>37</v>
      </c>
    </row>
    <row r="39" ht="25" customHeight="1" spans="1:16">
      <c r="A39" s="5">
        <v>36</v>
      </c>
      <c r="B39" s="6" t="s">
        <v>90</v>
      </c>
      <c r="C39" s="6"/>
      <c r="D39" s="6"/>
      <c r="E39" s="6" t="s">
        <v>91</v>
      </c>
      <c r="F39" s="5" t="s">
        <v>55</v>
      </c>
      <c r="G39" s="5">
        <v>1</v>
      </c>
      <c r="H39" s="5">
        <v>1</v>
      </c>
      <c r="I39" s="5"/>
      <c r="J39" s="5"/>
      <c r="K39" s="6" t="s">
        <v>67</v>
      </c>
      <c r="L39" s="6" t="str">
        <f>_xlfn.DISPIMG("ID_0D561DF391B342B5B2A2DB4B78326A5F",1)</f>
        <v>=DISPIMG("ID_0D561DF391B342B5B2A2DB4B78326A5F",1)</v>
      </c>
      <c r="M39" s="6"/>
      <c r="N39" s="6"/>
      <c r="O39" s="6"/>
      <c r="P39" s="8" t="s">
        <v>37</v>
      </c>
    </row>
    <row r="40" ht="25" customHeight="1" spans="1:16">
      <c r="A40" s="5">
        <v>37</v>
      </c>
      <c r="B40" s="6" t="s">
        <v>92</v>
      </c>
      <c r="C40" s="6"/>
      <c r="D40" s="6"/>
      <c r="E40" s="6" t="s">
        <v>93</v>
      </c>
      <c r="F40" s="5" t="s">
        <v>39</v>
      </c>
      <c r="G40" s="5">
        <v>4</v>
      </c>
      <c r="H40" s="5">
        <v>1.4</v>
      </c>
      <c r="I40" s="5"/>
      <c r="J40" s="5"/>
      <c r="K40" s="6" t="s">
        <v>67</v>
      </c>
      <c r="L40" s="6" t="str">
        <f>_xlfn.DISPIMG("ID_0A7DA824BA6E439296873117E91DEF69",1)</f>
        <v>=DISPIMG("ID_0A7DA824BA6E439296873117E91DEF69",1)</v>
      </c>
      <c r="M40" s="6"/>
      <c r="N40" s="6"/>
      <c r="O40" s="6"/>
      <c r="P40" s="8" t="s">
        <v>37</v>
      </c>
    </row>
    <row r="41" ht="25" customHeight="1" spans="1:16">
      <c r="A41" s="5">
        <v>38</v>
      </c>
      <c r="B41" s="6" t="s">
        <v>94</v>
      </c>
      <c r="C41" s="6"/>
      <c r="D41" s="6"/>
      <c r="E41" s="6" t="s">
        <v>35</v>
      </c>
      <c r="F41" s="5" t="s">
        <v>39</v>
      </c>
      <c r="G41" s="5">
        <v>4</v>
      </c>
      <c r="H41" s="5">
        <v>3</v>
      </c>
      <c r="I41" s="5"/>
      <c r="J41" s="5"/>
      <c r="K41" s="6" t="s">
        <v>67</v>
      </c>
      <c r="L41" s="6" t="str">
        <f>_xlfn.DISPIMG("ID_025751DC0C0C4B2B89AA14DB1F435BD9",1)</f>
        <v>=DISPIMG("ID_025751DC0C0C4B2B89AA14DB1F435BD9",1)</v>
      </c>
      <c r="M41" s="6"/>
      <c r="N41" s="6"/>
      <c r="O41" s="6"/>
      <c r="P41" s="8" t="s">
        <v>37</v>
      </c>
    </row>
    <row r="42" ht="25" customHeight="1" spans="1:16">
      <c r="A42" s="5">
        <v>39</v>
      </c>
      <c r="B42" s="6" t="s">
        <v>95</v>
      </c>
      <c r="C42" s="6" t="s">
        <v>96</v>
      </c>
      <c r="D42" s="6"/>
      <c r="E42" s="6" t="s">
        <v>97</v>
      </c>
      <c r="F42" s="5" t="s">
        <v>55</v>
      </c>
      <c r="G42" s="5">
        <v>3</v>
      </c>
      <c r="H42" s="5">
        <v>100</v>
      </c>
      <c r="I42" s="5"/>
      <c r="J42" s="5"/>
      <c r="K42" s="6" t="s">
        <v>98</v>
      </c>
      <c r="L42" s="6" t="str">
        <f>_xlfn.DISPIMG("ID_8791862CECAE45438C9CDC287E55CB90",1)</f>
        <v>=DISPIMG("ID_8791862CECAE45438C9CDC287E55CB90",1)</v>
      </c>
      <c r="M42" s="6"/>
      <c r="N42" s="6"/>
      <c r="O42" s="6"/>
      <c r="P42" s="8" t="s">
        <v>37</v>
      </c>
    </row>
    <row r="43" ht="25" customHeight="1" spans="1:16">
      <c r="A43" s="5">
        <v>40</v>
      </c>
      <c r="B43" s="6" t="s">
        <v>99</v>
      </c>
      <c r="C43" s="6"/>
      <c r="D43" s="6"/>
      <c r="E43" s="6" t="s">
        <v>100</v>
      </c>
      <c r="F43" s="5" t="s">
        <v>101</v>
      </c>
      <c r="G43" s="5">
        <v>2</v>
      </c>
      <c r="H43" s="5">
        <v>100</v>
      </c>
      <c r="I43" s="5"/>
      <c r="J43" s="5"/>
      <c r="K43" s="6" t="s">
        <v>98</v>
      </c>
      <c r="L43" s="6" t="str">
        <f>_xlfn.DISPIMG("ID_8400FB9B8C9548EDB7BAF3B4AA0E51C8",1)</f>
        <v>=DISPIMG("ID_8400FB9B8C9548EDB7BAF3B4AA0E51C8",1)</v>
      </c>
      <c r="M43" s="6" t="str">
        <f>_xlfn.DISPIMG("ID_FFB00B3FCD674C518F034B8E62DF1A71",1)</f>
        <v>=DISPIMG("ID_FFB00B3FCD674C518F034B8E62DF1A71",1)</v>
      </c>
      <c r="N43" s="6"/>
      <c r="O43" s="6"/>
      <c r="P43" s="8" t="s">
        <v>37</v>
      </c>
    </row>
    <row r="44" ht="25" customHeight="1" spans="1:16">
      <c r="A44" s="5">
        <v>41</v>
      </c>
      <c r="B44" s="6" t="s">
        <v>102</v>
      </c>
      <c r="C44" s="6" t="s">
        <v>103</v>
      </c>
      <c r="D44" s="6"/>
      <c r="E44" s="6" t="s">
        <v>104</v>
      </c>
      <c r="F44" s="5" t="s">
        <v>105</v>
      </c>
      <c r="G44" s="5">
        <v>10</v>
      </c>
      <c r="H44" s="5">
        <v>1000</v>
      </c>
      <c r="I44" s="5"/>
      <c r="J44" s="5"/>
      <c r="K44" s="6" t="s">
        <v>106</v>
      </c>
      <c r="L44" s="6" t="str">
        <f>_xlfn.DISPIMG("ID_E2E9887317894818AC624FC25AF6DF41",1)</f>
        <v>=DISPIMG("ID_E2E9887317894818AC624FC25AF6DF41",1)</v>
      </c>
      <c r="M44" s="6" t="str">
        <f>_xlfn.DISPIMG("ID_3CA4D693E50343179AFA35C8EDD6D217",1)</f>
        <v>=DISPIMG("ID_3CA4D693E50343179AFA35C8EDD6D217",1)</v>
      </c>
      <c r="N44" s="6"/>
      <c r="O44" s="6"/>
      <c r="P44" s="8" t="s">
        <v>20</v>
      </c>
    </row>
    <row r="45" ht="25" customHeight="1" spans="1:16">
      <c r="A45" s="5">
        <v>42</v>
      </c>
      <c r="B45" s="6" t="s">
        <v>107</v>
      </c>
      <c r="C45" s="6" t="s">
        <v>108</v>
      </c>
      <c r="D45" s="6"/>
      <c r="E45" s="6" t="s">
        <v>109</v>
      </c>
      <c r="F45" s="5" t="s">
        <v>105</v>
      </c>
      <c r="G45" s="5">
        <v>1</v>
      </c>
      <c r="H45" s="5">
        <v>100</v>
      </c>
      <c r="I45" s="5"/>
      <c r="J45" s="5"/>
      <c r="K45" s="6" t="s">
        <v>106</v>
      </c>
      <c r="L45" s="6" t="str">
        <f>_xlfn.DISPIMG("ID_62E262CCF5434F88B40D72BFC828050F",1)</f>
        <v>=DISPIMG("ID_62E262CCF5434F88B40D72BFC828050F",1)</v>
      </c>
      <c r="M45" s="6" t="str">
        <f>_xlfn.DISPIMG("ID_79E61A6F9F6D457F9C133034D5FC4B44",1)</f>
        <v>=DISPIMG("ID_79E61A6F9F6D457F9C133034D5FC4B44",1)</v>
      </c>
      <c r="N45" s="6"/>
      <c r="O45" s="6"/>
      <c r="P45" s="8" t="s">
        <v>20</v>
      </c>
    </row>
    <row r="46" ht="25" customHeight="1" spans="1:16">
      <c r="A46" s="5">
        <v>43</v>
      </c>
      <c r="B46" s="6" t="s">
        <v>110</v>
      </c>
      <c r="C46" s="6" t="s">
        <v>111</v>
      </c>
      <c r="D46" s="6"/>
      <c r="E46" s="6" t="s">
        <v>35</v>
      </c>
      <c r="F46" s="5" t="s">
        <v>105</v>
      </c>
      <c r="G46" s="5">
        <v>2</v>
      </c>
      <c r="H46" s="5">
        <v>200</v>
      </c>
      <c r="I46" s="11"/>
      <c r="J46" s="11"/>
      <c r="K46" s="12" t="s">
        <v>106</v>
      </c>
      <c r="L46" s="6" t="str">
        <f>_xlfn.DISPIMG("ID_8D164B0C96894418AE84A56CFEEA6C8A",1)</f>
        <v>=DISPIMG("ID_8D164B0C96894418AE84A56CFEEA6C8A",1)</v>
      </c>
      <c r="M46" s="13"/>
      <c r="N46" s="13"/>
      <c r="O46" s="13"/>
      <c r="P46" s="8" t="s">
        <v>20</v>
      </c>
    </row>
    <row r="47" ht="25" customHeight="1" spans="1:16">
      <c r="A47" s="5">
        <v>44</v>
      </c>
      <c r="B47" s="6" t="s">
        <v>112</v>
      </c>
      <c r="C47" s="6"/>
      <c r="D47" s="6"/>
      <c r="E47" s="6" t="s">
        <v>104</v>
      </c>
      <c r="F47" s="5" t="s">
        <v>39</v>
      </c>
      <c r="G47" s="5">
        <v>4</v>
      </c>
      <c r="H47" s="5">
        <v>200</v>
      </c>
      <c r="I47" s="14"/>
      <c r="J47" s="14"/>
      <c r="K47" s="15"/>
      <c r="L47" s="6" t="str">
        <f>_xlfn.DISPIMG("ID_1D0F8401AA2D434D9EE225358DC3F4E0",1)</f>
        <v>=DISPIMG("ID_1D0F8401AA2D434D9EE225358DC3F4E0",1)</v>
      </c>
      <c r="M47" s="6" t="str">
        <f>_xlfn.DISPIMG("ID_8E483C0B955C458DB0385D52FBC49072",1)</f>
        <v>=DISPIMG("ID_8E483C0B955C458DB0385D52FBC49072",1)</v>
      </c>
      <c r="N47" s="6" t="str">
        <f>_xlfn.DISPIMG("ID_2009F029BAC74703BC0045A7FD3543A8",1)</f>
        <v>=DISPIMG("ID_2009F029BAC74703BC0045A7FD3543A8",1)</v>
      </c>
      <c r="O47" s="6" t="str">
        <f>_xlfn.DISPIMG("ID_DB3385D9779444E08161CBF683456EB7",1)</f>
        <v>=DISPIMG("ID_DB3385D9779444E08161CBF683456EB7",1)</v>
      </c>
      <c r="P47" s="8" t="s">
        <v>20</v>
      </c>
    </row>
    <row r="48" ht="25" customHeight="1" spans="1:16">
      <c r="A48" s="5">
        <v>45</v>
      </c>
      <c r="B48" s="6" t="s">
        <v>59</v>
      </c>
      <c r="C48" s="6" t="s">
        <v>113</v>
      </c>
      <c r="D48" s="6" t="s">
        <v>114</v>
      </c>
      <c r="E48" s="6" t="s">
        <v>115</v>
      </c>
      <c r="F48" s="5" t="s">
        <v>55</v>
      </c>
      <c r="G48" s="5">
        <v>1</v>
      </c>
      <c r="H48" s="5">
        <v>200</v>
      </c>
      <c r="I48" s="14"/>
      <c r="J48" s="14"/>
      <c r="K48" s="15"/>
      <c r="L48" s="6" t="str">
        <f>_xlfn.DISPIMG("ID_C835E6AF56CC445CAA8330900759D862",1)</f>
        <v>=DISPIMG("ID_C835E6AF56CC445CAA8330900759D862",1)</v>
      </c>
      <c r="M48" s="6"/>
      <c r="N48" s="6"/>
      <c r="O48" s="6"/>
      <c r="P48" s="8" t="s">
        <v>20</v>
      </c>
    </row>
    <row r="49" ht="25" customHeight="1" spans="1:16">
      <c r="A49" s="5">
        <v>46</v>
      </c>
      <c r="B49" s="6" t="s">
        <v>59</v>
      </c>
      <c r="C49" s="6" t="s">
        <v>116</v>
      </c>
      <c r="D49" s="6" t="s">
        <v>117</v>
      </c>
      <c r="E49" s="6" t="s">
        <v>115</v>
      </c>
      <c r="F49" s="5" t="s">
        <v>55</v>
      </c>
      <c r="G49" s="5">
        <v>1</v>
      </c>
      <c r="H49" s="5">
        <v>635</v>
      </c>
      <c r="I49" s="16"/>
      <c r="J49" s="16"/>
      <c r="K49" s="17"/>
      <c r="L49" s="6" t="str">
        <f>_xlfn.DISPIMG("ID_A00E7719C1E4439DA923D39CE7089807",1)</f>
        <v>=DISPIMG("ID_A00E7719C1E4439DA923D39CE7089807",1)</v>
      </c>
      <c r="M49" s="6"/>
      <c r="N49" s="6"/>
      <c r="O49" s="6"/>
      <c r="P49" s="8" t="s">
        <v>20</v>
      </c>
    </row>
    <row r="50" ht="27" customHeight="1" spans="1:16">
      <c r="A50" s="5">
        <v>47</v>
      </c>
      <c r="B50" s="6" t="s">
        <v>59</v>
      </c>
      <c r="C50" s="6" t="s">
        <v>118</v>
      </c>
      <c r="D50" s="6" t="s">
        <v>119</v>
      </c>
      <c r="E50" s="6" t="s">
        <v>115</v>
      </c>
      <c r="F50" s="5" t="s">
        <v>55</v>
      </c>
      <c r="G50" s="5">
        <v>1</v>
      </c>
      <c r="H50" s="5">
        <v>199</v>
      </c>
      <c r="I50" s="5"/>
      <c r="J50" s="5"/>
      <c r="K50" s="6" t="s">
        <v>106</v>
      </c>
      <c r="L50" s="6" t="str">
        <f>_xlfn.DISPIMG("ID_E57E4F836D7048C184080D51323D31ED",1)</f>
        <v>=DISPIMG("ID_E57E4F836D7048C184080D51323D31ED",1)</v>
      </c>
      <c r="M50" s="6"/>
      <c r="N50" s="6"/>
      <c r="O50" s="6"/>
      <c r="P50" s="8" t="s">
        <v>20</v>
      </c>
    </row>
    <row r="51" ht="27" customHeight="1" spans="1:16">
      <c r="A51" s="5">
        <v>48</v>
      </c>
      <c r="B51" s="6" t="s">
        <v>59</v>
      </c>
      <c r="C51" s="6" t="s">
        <v>120</v>
      </c>
      <c r="D51" s="6" t="s">
        <v>119</v>
      </c>
      <c r="E51" s="6" t="s">
        <v>115</v>
      </c>
      <c r="F51" s="5" t="s">
        <v>55</v>
      </c>
      <c r="G51" s="5">
        <v>1</v>
      </c>
      <c r="H51" s="5">
        <v>615</v>
      </c>
      <c r="I51" s="5"/>
      <c r="J51" s="5"/>
      <c r="K51" s="6" t="s">
        <v>106</v>
      </c>
      <c r="L51" s="6" t="str">
        <f>_xlfn.DISPIMG("ID_690C8008EBBA4B1DA90FFCA1F6E1BADC",1)</f>
        <v>=DISPIMG("ID_690C8008EBBA4B1DA90FFCA1F6E1BADC",1)</v>
      </c>
      <c r="M51" s="6"/>
      <c r="N51" s="6"/>
      <c r="O51" s="6"/>
      <c r="P51" s="8" t="s">
        <v>20</v>
      </c>
    </row>
    <row r="52" ht="27" customHeight="1" spans="1:16">
      <c r="A52" s="5">
        <v>49</v>
      </c>
      <c r="B52" s="6" t="s">
        <v>59</v>
      </c>
      <c r="C52" s="6" t="s">
        <v>121</v>
      </c>
      <c r="D52" s="6" t="s">
        <v>119</v>
      </c>
      <c r="E52" s="6" t="s">
        <v>115</v>
      </c>
      <c r="F52" s="5" t="s">
        <v>55</v>
      </c>
      <c r="G52" s="5">
        <v>1</v>
      </c>
      <c r="H52" s="5">
        <v>759</v>
      </c>
      <c r="I52" s="5"/>
      <c r="J52" s="5"/>
      <c r="K52" s="6" t="s">
        <v>106</v>
      </c>
      <c r="L52" s="6" t="str">
        <f>_xlfn.DISPIMG("ID_9BE5EBA7C0954601B99D89ABD802062A",1)</f>
        <v>=DISPIMG("ID_9BE5EBA7C0954601B99D89ABD802062A",1)</v>
      </c>
      <c r="M52" s="6"/>
      <c r="N52" s="6"/>
      <c r="O52" s="6"/>
      <c r="P52" s="8" t="s">
        <v>20</v>
      </c>
    </row>
    <row r="53" ht="27" customHeight="1" spans="1:16">
      <c r="A53" s="5">
        <v>50</v>
      </c>
      <c r="B53" s="6" t="s">
        <v>59</v>
      </c>
      <c r="C53" s="6" t="s">
        <v>122</v>
      </c>
      <c r="D53" s="6" t="s">
        <v>114</v>
      </c>
      <c r="E53" s="6" t="s">
        <v>115</v>
      </c>
      <c r="F53" s="5" t="s">
        <v>55</v>
      </c>
      <c r="G53" s="5">
        <v>1</v>
      </c>
      <c r="H53" s="5">
        <v>1180</v>
      </c>
      <c r="I53" s="5"/>
      <c r="J53" s="5"/>
      <c r="K53" s="6" t="s">
        <v>106</v>
      </c>
      <c r="L53" s="6" t="str">
        <f>_xlfn.DISPIMG("ID_DD45FFB7863F40FB809069D60AD45416",1)</f>
        <v>=DISPIMG("ID_DD45FFB7863F40FB809069D60AD45416",1)</v>
      </c>
      <c r="M53" s="6"/>
      <c r="N53" s="6"/>
      <c r="O53" s="6"/>
      <c r="P53" s="8" t="s">
        <v>20</v>
      </c>
    </row>
    <row r="54" ht="27" customHeight="1" spans="1:16">
      <c r="A54" s="5">
        <v>51</v>
      </c>
      <c r="B54" s="6" t="s">
        <v>123</v>
      </c>
      <c r="C54" s="6" t="s">
        <v>124</v>
      </c>
      <c r="D54" s="6"/>
      <c r="E54" s="6" t="s">
        <v>35</v>
      </c>
      <c r="F54" s="5" t="s">
        <v>55</v>
      </c>
      <c r="G54" s="5">
        <v>1</v>
      </c>
      <c r="H54" s="5">
        <v>400</v>
      </c>
      <c r="I54" s="5"/>
      <c r="J54" s="5"/>
      <c r="K54" s="6" t="s">
        <v>106</v>
      </c>
      <c r="L54" s="6" t="str">
        <f>_xlfn.DISPIMG("ID_467F8AEC2AB740BCA972B520DC0E1E28",1)</f>
        <v>=DISPIMG("ID_467F8AEC2AB740BCA972B520DC0E1E28",1)</v>
      </c>
      <c r="M54" s="6"/>
      <c r="N54" s="6"/>
      <c r="O54" s="6"/>
      <c r="P54" s="8" t="s">
        <v>20</v>
      </c>
    </row>
    <row r="55" ht="27" customHeight="1" spans="1:16">
      <c r="A55" s="5">
        <v>52</v>
      </c>
      <c r="B55" s="6" t="s">
        <v>125</v>
      </c>
      <c r="C55" s="6"/>
      <c r="D55" s="6"/>
      <c r="E55" s="6" t="s">
        <v>35</v>
      </c>
      <c r="F55" s="5" t="s">
        <v>39</v>
      </c>
      <c r="G55" s="5">
        <v>4</v>
      </c>
      <c r="H55" s="5">
        <v>120</v>
      </c>
      <c r="I55" s="5"/>
      <c r="J55" s="5"/>
      <c r="K55" s="6" t="s">
        <v>106</v>
      </c>
      <c r="L55" s="6" t="str">
        <f>_xlfn.DISPIMG("ID_37B07EC593D04BDFA11CB3D22BD96B3B",1)</f>
        <v>=DISPIMG("ID_37B07EC593D04BDFA11CB3D22BD96B3B",1)</v>
      </c>
      <c r="M55" s="6" t="str">
        <f>_xlfn.DISPIMG("ID_D3FBAD64CA144B1CBAEC659CC1248DC3",1)</f>
        <v>=DISPIMG("ID_D3FBAD64CA144B1CBAEC659CC1248DC3",1)</v>
      </c>
      <c r="N55" s="6" t="str">
        <f>_xlfn.DISPIMG("ID_8F5A5340F42D4F7E8C35AA25ECD21345",1)</f>
        <v>=DISPIMG("ID_8F5A5340F42D4F7E8C35AA25ECD21345",1)</v>
      </c>
      <c r="O55" s="6"/>
      <c r="P55" s="8" t="s">
        <v>37</v>
      </c>
    </row>
    <row r="56" ht="27" customHeight="1" spans="1:16">
      <c r="A56" s="5">
        <v>53</v>
      </c>
      <c r="B56" s="6" t="s">
        <v>126</v>
      </c>
      <c r="C56" s="6"/>
      <c r="D56" s="6"/>
      <c r="E56" s="6" t="s">
        <v>35</v>
      </c>
      <c r="F56" s="5" t="s">
        <v>39</v>
      </c>
      <c r="G56" s="5">
        <v>1</v>
      </c>
      <c r="H56" s="5">
        <v>50</v>
      </c>
      <c r="I56" s="5"/>
      <c r="J56" s="5"/>
      <c r="K56" s="6" t="s">
        <v>106</v>
      </c>
      <c r="L56" s="6" t="str">
        <f>_xlfn.DISPIMG("ID_8E70AAAAA38F4BAEA04058462DD0E2C6",1)</f>
        <v>=DISPIMG("ID_8E70AAAAA38F4BAEA04058462DD0E2C6",1)</v>
      </c>
      <c r="M56" s="6"/>
      <c r="N56" s="6"/>
      <c r="O56" s="6"/>
      <c r="P56" s="8" t="s">
        <v>37</v>
      </c>
    </row>
    <row r="57" ht="25" customHeight="1" spans="1:16">
      <c r="A57" s="5">
        <v>54</v>
      </c>
      <c r="B57" s="6" t="s">
        <v>127</v>
      </c>
      <c r="C57" s="6"/>
      <c r="D57" s="6"/>
      <c r="E57" s="6" t="s">
        <v>35</v>
      </c>
      <c r="F57" s="5" t="s">
        <v>39</v>
      </c>
      <c r="G57" s="5">
        <v>2</v>
      </c>
      <c r="H57" s="5">
        <v>100</v>
      </c>
      <c r="I57" s="5"/>
      <c r="J57" s="5"/>
      <c r="K57" s="6" t="s">
        <v>106</v>
      </c>
      <c r="L57" s="6" t="str">
        <f>_xlfn.DISPIMG("ID_BACAFAA9B92B462AA7F6DF4D454A5924",1)</f>
        <v>=DISPIMG("ID_BACAFAA9B92B462AA7F6DF4D454A5924",1)</v>
      </c>
      <c r="M57" s="6" t="str">
        <f>_xlfn.DISPIMG("ID_0915EB1478AD491190982E28A546E461",1)</f>
        <v>=DISPIMG("ID_0915EB1478AD491190982E28A546E461",1)</v>
      </c>
      <c r="N57" s="6"/>
      <c r="O57" s="6"/>
      <c r="P57" s="8" t="s">
        <v>37</v>
      </c>
    </row>
    <row r="58" ht="25" customHeight="1" spans="1:16">
      <c r="A58" s="5">
        <v>55</v>
      </c>
      <c r="B58" s="6" t="s">
        <v>128</v>
      </c>
      <c r="C58" s="6" t="s">
        <v>129</v>
      </c>
      <c r="D58" s="6"/>
      <c r="E58" s="6" t="s">
        <v>69</v>
      </c>
      <c r="F58" s="5" t="s">
        <v>130</v>
      </c>
      <c r="G58" s="5">
        <v>1</v>
      </c>
      <c r="H58" s="5">
        <v>100</v>
      </c>
      <c r="I58" s="5"/>
      <c r="J58" s="5"/>
      <c r="K58" s="6" t="s">
        <v>106</v>
      </c>
      <c r="L58" s="6" t="str">
        <f>_xlfn.DISPIMG("ID_A1A5287741FD4298ACF6F07D46903EF6",1)</f>
        <v>=DISPIMG("ID_A1A5287741FD4298ACF6F07D46903EF6",1)</v>
      </c>
      <c r="M58" s="6"/>
      <c r="N58" s="6"/>
      <c r="O58" s="6"/>
      <c r="P58" s="8" t="s">
        <v>37</v>
      </c>
    </row>
    <row r="59" ht="25" customHeight="1" spans="1:16">
      <c r="A59" s="5">
        <v>56</v>
      </c>
      <c r="B59" s="6" t="s">
        <v>131</v>
      </c>
      <c r="C59" s="6"/>
      <c r="D59" s="6"/>
      <c r="E59" s="6"/>
      <c r="F59" s="5" t="s">
        <v>39</v>
      </c>
      <c r="G59" s="5">
        <v>1</v>
      </c>
      <c r="H59" s="5">
        <v>100</v>
      </c>
      <c r="I59" s="5"/>
      <c r="J59" s="5"/>
      <c r="K59" s="6" t="s">
        <v>106</v>
      </c>
      <c r="L59" s="6" t="str">
        <f>_xlfn.DISPIMG("ID_4B2E9206D09E4AADAA40099B1C7BC6A8",1)</f>
        <v>=DISPIMG("ID_4B2E9206D09E4AADAA40099B1C7BC6A8",1)</v>
      </c>
      <c r="M59" s="6"/>
      <c r="N59" s="6"/>
      <c r="O59" s="6"/>
      <c r="P59" s="8" t="s">
        <v>37</v>
      </c>
    </row>
    <row r="60" ht="25" customHeight="1" spans="1:16">
      <c r="A60" s="5">
        <v>57</v>
      </c>
      <c r="B60" s="6" t="s">
        <v>110</v>
      </c>
      <c r="C60" s="6" t="s">
        <v>111</v>
      </c>
      <c r="D60" s="6"/>
      <c r="E60" s="6"/>
      <c r="F60" s="5" t="s">
        <v>39</v>
      </c>
      <c r="G60" s="5">
        <v>1</v>
      </c>
      <c r="H60" s="5">
        <v>100</v>
      </c>
      <c r="I60" s="5"/>
      <c r="J60" s="5"/>
      <c r="K60" s="6" t="s">
        <v>132</v>
      </c>
      <c r="L60" s="6" t="str">
        <f>_xlfn.DISPIMG("ID_108A3B7EA45F4A5E9D1660E16F1F297A",1)</f>
        <v>=DISPIMG("ID_108A3B7EA45F4A5E9D1660E16F1F297A",1)</v>
      </c>
      <c r="M60" s="6"/>
      <c r="N60" s="6"/>
      <c r="O60" s="6"/>
      <c r="P60" s="8" t="s">
        <v>37</v>
      </c>
    </row>
    <row r="61" ht="25" customHeight="1" spans="1:16">
      <c r="A61" s="5">
        <v>58</v>
      </c>
      <c r="B61" s="6" t="s">
        <v>133</v>
      </c>
      <c r="C61" s="6"/>
      <c r="D61" s="6"/>
      <c r="E61" s="6" t="s">
        <v>134</v>
      </c>
      <c r="F61" s="5" t="s">
        <v>135</v>
      </c>
      <c r="G61" s="5">
        <v>200</v>
      </c>
      <c r="H61" s="5">
        <v>200</v>
      </c>
      <c r="I61" s="5"/>
      <c r="J61" s="5"/>
      <c r="K61" s="6" t="s">
        <v>132</v>
      </c>
      <c r="L61" s="6" t="str">
        <f>_xlfn.DISPIMG("ID_23639609669D4AAD8EF1F7B57FCEA61E",1)</f>
        <v>=DISPIMG("ID_23639609669D4AAD8EF1F7B57FCEA61E",1)</v>
      </c>
      <c r="M61" s="6"/>
      <c r="N61" s="6"/>
      <c r="O61" s="6"/>
      <c r="P61" s="8" t="s">
        <v>37</v>
      </c>
    </row>
    <row r="62" ht="25" customHeight="1" spans="1:16">
      <c r="A62" s="5">
        <v>59</v>
      </c>
      <c r="B62" s="6" t="s">
        <v>136</v>
      </c>
      <c r="C62" s="6" t="s">
        <v>137</v>
      </c>
      <c r="D62" s="6"/>
      <c r="E62" s="6" t="s">
        <v>134</v>
      </c>
      <c r="F62" s="5" t="s">
        <v>39</v>
      </c>
      <c r="G62" s="5">
        <v>27</v>
      </c>
      <c r="H62" s="5">
        <v>810</v>
      </c>
      <c r="I62" s="5"/>
      <c r="J62" s="5"/>
      <c r="K62" s="6" t="s">
        <v>132</v>
      </c>
      <c r="L62" s="6" t="str">
        <f>_xlfn.DISPIMG("ID_31415346AC8C47EF884D49D3CDE8FA98",1)</f>
        <v>=DISPIMG("ID_31415346AC8C47EF884D49D3CDE8FA98",1)</v>
      </c>
      <c r="M62" s="6"/>
      <c r="N62" s="6"/>
      <c r="O62" s="6"/>
      <c r="P62" s="8" t="s">
        <v>37</v>
      </c>
    </row>
    <row r="63" ht="25" customHeight="1" spans="1:16">
      <c r="A63" s="5">
        <v>60</v>
      </c>
      <c r="B63" s="6" t="s">
        <v>138</v>
      </c>
      <c r="C63" s="6"/>
      <c r="D63" s="6"/>
      <c r="E63" s="6" t="s">
        <v>134</v>
      </c>
      <c r="F63" s="5" t="s">
        <v>135</v>
      </c>
      <c r="G63" s="5">
        <v>200</v>
      </c>
      <c r="H63" s="5">
        <v>200</v>
      </c>
      <c r="I63" s="5"/>
      <c r="J63" s="5"/>
      <c r="K63" s="6" t="s">
        <v>132</v>
      </c>
      <c r="L63" s="6" t="str">
        <f>_xlfn.DISPIMG("ID_CC0E8E5D978248A98CEED066A899FE9D",1)</f>
        <v>=DISPIMG("ID_CC0E8E5D978248A98CEED066A899FE9D",1)</v>
      </c>
      <c r="M63" s="6"/>
      <c r="N63" s="6"/>
      <c r="O63" s="6"/>
      <c r="P63" s="8" t="s">
        <v>37</v>
      </c>
    </row>
    <row r="64" ht="28" customHeight="1" spans="1:16">
      <c r="A64" s="5">
        <v>61</v>
      </c>
      <c r="B64" s="6" t="s">
        <v>139</v>
      </c>
      <c r="C64" s="6"/>
      <c r="D64" s="6"/>
      <c r="E64" s="6" t="s">
        <v>35</v>
      </c>
      <c r="F64" s="5" t="s">
        <v>135</v>
      </c>
      <c r="G64" s="5">
        <v>400</v>
      </c>
      <c r="H64" s="5">
        <v>400</v>
      </c>
      <c r="I64" s="5"/>
      <c r="J64" s="5"/>
      <c r="K64" s="6" t="s">
        <v>132</v>
      </c>
      <c r="L64" s="6" t="str">
        <f>_xlfn.DISPIMG("ID_5F5C46E279A248FEA1867BCF94D53C4E",1)</f>
        <v>=DISPIMG("ID_5F5C46E279A248FEA1867BCF94D53C4E",1)</v>
      </c>
      <c r="M64" s="13"/>
      <c r="N64" s="13"/>
      <c r="O64" s="13"/>
      <c r="P64" s="8" t="s">
        <v>37</v>
      </c>
    </row>
    <row r="65" ht="25" customHeight="1" spans="1:16">
      <c r="A65" s="5"/>
      <c r="B65" s="6"/>
      <c r="C65" s="6"/>
      <c r="D65" s="6"/>
      <c r="E65" s="6"/>
      <c r="F65" s="5"/>
      <c r="G65" s="5"/>
      <c r="H65" s="5"/>
      <c r="I65" s="5"/>
      <c r="J65" s="5"/>
      <c r="K65" s="6"/>
      <c r="L65" s="6"/>
      <c r="M65" s="6"/>
      <c r="N65" s="6"/>
      <c r="O65" s="6"/>
      <c r="P65" s="6"/>
    </row>
    <row r="66" ht="25" customHeight="1" spans="1:16">
      <c r="A66" s="5"/>
      <c r="B66" s="6"/>
      <c r="C66" s="6"/>
      <c r="D66" s="6"/>
      <c r="E66" s="6"/>
      <c r="F66" s="5"/>
      <c r="G66" s="5"/>
      <c r="H66" s="5"/>
      <c r="I66" s="5"/>
      <c r="J66" s="5"/>
      <c r="K66" s="6"/>
      <c r="L66" s="6"/>
      <c r="M66" s="6"/>
      <c r="N66" s="6"/>
      <c r="O66" s="6"/>
      <c r="P66" s="6"/>
    </row>
    <row r="67" ht="25" customHeight="1" spans="1:16">
      <c r="A67" s="5"/>
      <c r="B67" s="6"/>
      <c r="C67" s="6"/>
      <c r="D67" s="6"/>
      <c r="E67" s="6"/>
      <c r="F67" s="5"/>
      <c r="G67" s="5"/>
      <c r="H67" s="5"/>
      <c r="I67" s="5"/>
      <c r="J67" s="5"/>
      <c r="K67" s="6"/>
      <c r="L67" s="6"/>
      <c r="M67" s="6"/>
      <c r="N67" s="6"/>
      <c r="O67" s="6"/>
      <c r="P67" s="6"/>
    </row>
    <row r="68" spans="1:16">
      <c r="G68" s="18"/>
      <c r="H68" s="18"/>
      <c r="I68" s="18"/>
      <c r="J68" s="18"/>
    </row>
    <row r="69" spans="1:16">
      <c r="G69" s="18"/>
      <c r="H69" s="18"/>
      <c r="I69" s="18"/>
      <c r="J69" s="18"/>
    </row>
    <row r="70" spans="1:16">
      <c r="G70" s="18"/>
      <c r="H70" s="18"/>
      <c r="I70" s="18"/>
      <c r="J70" s="18"/>
    </row>
    <row r="71" spans="1:16">
      <c r="G71" s="18"/>
      <c r="H71" s="18"/>
      <c r="I71" s="18"/>
      <c r="J71" s="18"/>
    </row>
  </sheetData>
  <mergeCells count="7">
    <mergeCell ref="A2:P2"/>
    <mergeCell ref="L3:O3"/>
    <mergeCell ref="L4:M4"/>
    <mergeCell ref="L5:M5"/>
    <mergeCell ref="L6:M6"/>
    <mergeCell ref="L7:M7"/>
    <mergeCell ref="K46:K49"/>
  </mergeCells>
  <pageMargins left="0.161111111111111" right="0.161111111111111" top="0.802777777777778" bottom="1" header="0.511805555555556" footer="0.511805555555556"/>
  <pageSetup paperSize="9" scale="90" orientation="landscape" horizontalDpi="600"/>
  <headerFooter alignWithMargins="0" scaleWithDoc="0"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废旧物资 (公告) 报价文件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景洪实业公司</dc:creator>
  <cp:lastModifiedBy>枫叶</cp:lastModifiedBy>
  <dcterms:created xsi:type="dcterms:W3CDTF">2026-10-06T03:21:00Z</dcterms:created>
  <dcterms:modified xsi:type="dcterms:W3CDTF">2026-10-15T05:25:26Z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A49C985A4E8140D991999DE4F8045069_11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