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景洪实业三家公司处置资产（固定资产和废旧物资等）的相关资料8.5\待处置景洪实业盘活三宗土地上的资产资料（包括勐远变）\第一批次处理的资产（曼阁变、橄榄坝变、勐养变和勐远变）的资料\第一批次处置三个包资料\第一批次的固定资产处置上业财资料\"/>
    </mc:Choice>
  </mc:AlternateContent>
  <bookViews>
    <workbookView windowWidth="25482" windowHeight="12548"/>
  </bookViews>
  <sheets>
    <sheet name="曼阁变勐远变勐养变橄榄坝变各电站 (公告中报价清单)" sheetId="1" r:id="rId1"/>
  </sheets>
  <definedNames>
    <definedName name="_xlnm.Print_Area" localSheetId="0">'曼阁变勐远变勐养变橄榄坝变各电站 (公告中报价清单)'!$A$4:$O$52</definedName>
    <definedName name="_xlnm.Print_Titles" localSheetId="0">'曼阁变勐远变勐养变橄榄坝变各电站 (公告中报价清单)'!$2:$3</definedName>
    <definedName name="_xlnm._FilterDatabase" localSheetId="0" hidden="1">'曼阁变勐远变勐养变橄榄坝变各电站 (公告中报价清单)'!$A$3:$O$49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16F60EA4FEBF432F847F47CF579ED68C" descr="CWKP104217ZCLB-001004005000049（勐养仓库监控2，有资产卡片）"/>
        <xdr:cNvPicPr/>
      </xdr:nvPicPr>
      <xdr:blipFill>
        <a:blip r:embed="rId1"/>
        <a:stretch>
          <a:fillRect/>
        </a:stretch>
      </xdr:blipFill>
      <xdr:spPr>
        <a:xfrm>
          <a:off x="0" y="0"/>
          <a:ext cx="7543165" cy="10058400"/>
        </a:xfrm>
        <a:prstGeom prst="rect">
          <a:avLst/>
        </a:prstGeom>
      </xdr:spPr>
    </xdr:pic>
  </etc:cellImage>
  <etc:cellImage>
    <xdr:pic>
      <xdr:nvPicPr>
        <xdr:cNvPr id="2" name="ID_A067E51125414737A9C5E77691024552" descr="CWKP104217ZCLB-001004005000049（勐养仓库监控1，有资产卡片）"/>
        <xdr:cNvPicPr/>
      </xdr:nvPicPr>
      <xdr:blipFill>
        <a:blip r:embed="rId2"/>
        <a:stretch>
          <a:fillRect/>
        </a:stretch>
      </xdr:blipFill>
      <xdr:spPr>
        <a:xfrm>
          <a:off x="0" y="0"/>
          <a:ext cx="10058400" cy="7543165"/>
        </a:xfrm>
        <a:prstGeom prst="rect">
          <a:avLst/>
        </a:prstGeom>
      </xdr:spPr>
    </xdr:pic>
  </etc:cellImage>
  <etc:cellImage>
    <xdr:pic>
      <xdr:nvPicPr>
        <xdr:cNvPr id="45" name="ID_3966557C6EBE4EA5B4B3256074EC5E22" descr="CWKP104217ZCLB-001002005000399电流互感器陶瓷2只（勐远变）"/>
        <xdr:cNvPicPr/>
      </xdr:nvPicPr>
      <xdr:blipFill>
        <a:blip r:embed="rId3"/>
        <a:stretch>
          <a:fillRect/>
        </a:stretch>
      </xdr:blipFill>
      <xdr:spPr>
        <a:xfrm>
          <a:off x="0" y="0"/>
          <a:ext cx="10058400" cy="7543800"/>
        </a:xfrm>
        <a:prstGeom prst="rect">
          <a:avLst/>
        </a:prstGeom>
      </xdr:spPr>
    </xdr:pic>
  </etc:cellImage>
  <etc:cellImage>
    <xdr:pic>
      <xdr:nvPicPr>
        <xdr:cNvPr id="5" name="ID_BC6DCE3A49CE47DE959A830DEC0702C3" descr="CWKP104217ZCLB-001004005000049（勐养仓库监控4，有资产卡片）"/>
        <xdr:cNvPicPr/>
      </xdr:nvPicPr>
      <xdr:blipFill>
        <a:blip r:embed="rId4"/>
        <a:stretch>
          <a:fillRect/>
        </a:stretch>
      </xdr:blipFill>
      <xdr:spPr>
        <a:xfrm>
          <a:off x="0" y="0"/>
          <a:ext cx="10058400" cy="7543165"/>
        </a:xfrm>
        <a:prstGeom prst="rect">
          <a:avLst/>
        </a:prstGeom>
      </xdr:spPr>
    </xdr:pic>
  </etc:cellImage>
  <etc:cellImage>
    <xdr:pic>
      <xdr:nvPicPr>
        <xdr:cNvPr id="70" name="ID_BFEA1679332C4B81BD4642A2F8A60D82" descr="流沙河三级站废旧物资图片5"/>
        <xdr:cNvPicPr/>
      </xdr:nvPicPr>
      <xdr:blipFill>
        <a:blip r:embed="rId5"/>
        <a:stretch>
          <a:fillRect/>
        </a:stretch>
      </xdr:blipFill>
      <xdr:spPr>
        <a:xfrm>
          <a:off x="0" y="0"/>
          <a:ext cx="10058400" cy="7543800"/>
        </a:xfrm>
        <a:prstGeom prst="rect">
          <a:avLst/>
        </a:prstGeom>
      </xdr:spPr>
    </xdr:pic>
  </etc:cellImage>
  <etc:cellImage>
    <xdr:pic>
      <xdr:nvPicPr>
        <xdr:cNvPr id="44" name="ID_9B2F4F238D5848818C3CE1510B3915E2" descr="CWKP104217ZCLB-001002005000398 35KV隔离开关图片8（勐远变）"/>
        <xdr:cNvPicPr/>
      </xdr:nvPicPr>
      <xdr:blipFill>
        <a:blip r:embed="rId6"/>
        <a:stretch>
          <a:fillRect/>
        </a:stretch>
      </xdr:blipFill>
      <xdr:spPr>
        <a:xfrm>
          <a:off x="0" y="0"/>
          <a:ext cx="10058400" cy="7543800"/>
        </a:xfrm>
        <a:prstGeom prst="rect">
          <a:avLst/>
        </a:prstGeom>
      </xdr:spPr>
    </xdr:pic>
  </etc:cellImage>
  <etc:cellImage>
    <xdr:pic>
      <xdr:nvPicPr>
        <xdr:cNvPr id="4" name="ID_35A118F92B954C218E3A3A88D22F3E10" descr="CWKP104217ZCLB-001004005000049（勐养仓库监控3，有资产卡片）"/>
        <xdr:cNvPicPr/>
      </xdr:nvPicPr>
      <xdr:blipFill>
        <a:blip r:embed="rId7"/>
        <a:stretch>
          <a:fillRect/>
        </a:stretch>
      </xdr:blipFill>
      <xdr:spPr>
        <a:xfrm>
          <a:off x="0" y="0"/>
          <a:ext cx="7543165" cy="10058400"/>
        </a:xfrm>
        <a:prstGeom prst="rect">
          <a:avLst/>
        </a:prstGeom>
      </xdr:spPr>
    </xdr:pic>
  </etc:cellImage>
  <etc:cellImage>
    <xdr:pic>
      <xdr:nvPicPr>
        <xdr:cNvPr id="40" name="ID_F47EB9E4B51D46CDA3DC8330DD284EC9" descr="CWKP104217ZCLB-001002005000398 35KV隔离开关图片4（勐远变）"/>
        <xdr:cNvPicPr/>
      </xdr:nvPicPr>
      <xdr:blipFill>
        <a:blip r:embed="rId8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64" name="ID_9CF64908B6A14D88844D224DAC8635C2" descr="安全工器具柜共计2台图片2勐远变无资产卡片"/>
        <xdr:cNvPicPr/>
      </xdr:nvPicPr>
      <xdr:blipFill>
        <a:blip r:embed="rId9"/>
        <a:stretch>
          <a:fillRect/>
        </a:stretch>
      </xdr:blipFill>
      <xdr:spPr>
        <a:xfrm>
          <a:off x="0" y="0"/>
          <a:ext cx="7543165" cy="10057765"/>
        </a:xfrm>
        <a:prstGeom prst="rect">
          <a:avLst/>
        </a:prstGeom>
      </xdr:spPr>
    </xdr:pic>
  </etc:cellImage>
  <etc:cellImage>
    <xdr:pic>
      <xdr:nvPicPr>
        <xdr:cNvPr id="8" name="ID_16788B33CA7347259C4FFC44BAEF68CA" descr="CWKP104217ZCLB-001002005000429铭牌"/>
        <xdr:cNvPicPr/>
      </xdr:nvPicPr>
      <xdr:blipFill>
        <a:blip r:embed="rId10"/>
        <a:stretch>
          <a:fillRect/>
        </a:stretch>
      </xdr:blipFill>
      <xdr:spPr>
        <a:xfrm>
          <a:off x="0" y="0"/>
          <a:ext cx="7543165" cy="10058400"/>
        </a:xfrm>
        <a:prstGeom prst="rect">
          <a:avLst/>
        </a:prstGeom>
      </xdr:spPr>
    </xdr:pic>
  </etc:cellImage>
  <etc:cellImage>
    <xdr:pic>
      <xdr:nvPicPr>
        <xdr:cNvPr id="65" name="ID_D841F3BCE7104F2483AFC31F619EB363" descr="其他杂物图片1（勐远变无资产卡片）"/>
        <xdr:cNvPicPr/>
      </xdr:nvPicPr>
      <xdr:blipFill>
        <a:blip r:embed="rId11"/>
        <a:stretch>
          <a:fillRect/>
        </a:stretch>
      </xdr:blipFill>
      <xdr:spPr>
        <a:xfrm>
          <a:off x="0" y="0"/>
          <a:ext cx="7543165" cy="10058400"/>
        </a:xfrm>
        <a:prstGeom prst="rect">
          <a:avLst/>
        </a:prstGeom>
      </xdr:spPr>
    </xdr:pic>
  </etc:cellImage>
  <etc:cellImage>
    <xdr:pic>
      <xdr:nvPicPr>
        <xdr:cNvPr id="7" name="ID_7B71F2AD7B904217BC4872FE609094B3" descr="CWKP104217ZCLB-001002005000428主变S9-5000KVA"/>
        <xdr:cNvPicPr/>
      </xdr:nvPicPr>
      <xdr:blipFill>
        <a:blip r:embed="rId12"/>
        <a:stretch>
          <a:fillRect/>
        </a:stretch>
      </xdr:blipFill>
      <xdr:spPr>
        <a:xfrm>
          <a:off x="0" y="0"/>
          <a:ext cx="7543165" cy="10057765"/>
        </a:xfrm>
        <a:prstGeom prst="rect">
          <a:avLst/>
        </a:prstGeom>
      </xdr:spPr>
    </xdr:pic>
  </etc:cellImage>
  <etc:cellImage>
    <xdr:pic>
      <xdr:nvPicPr>
        <xdr:cNvPr id="6" name="ID_42C3746EFF7D4AE58B4D0340735DEAEA" descr="CWKP104217ZCLB-001002005000428铭牌"/>
        <xdr:cNvPicPr/>
      </xdr:nvPicPr>
      <xdr:blipFill>
        <a:blip r:embed="rId13"/>
        <a:stretch>
          <a:fillRect/>
        </a:stretch>
      </xdr:blipFill>
      <xdr:spPr>
        <a:xfrm>
          <a:off x="0" y="0"/>
          <a:ext cx="10058400" cy="7543165"/>
        </a:xfrm>
        <a:prstGeom prst="rect">
          <a:avLst/>
        </a:prstGeom>
      </xdr:spPr>
    </xdr:pic>
  </etc:cellImage>
  <etc:cellImage>
    <xdr:pic>
      <xdr:nvPicPr>
        <xdr:cNvPr id="9" name="ID_CA35A59B4C3D4CBB9E593CF98B3C236D" descr="CWKP104217ZCLB-001002005000429图片S9-80KVA"/>
        <xdr:cNvPicPr/>
      </xdr:nvPicPr>
      <xdr:blipFill>
        <a:blip r:embed="rId14"/>
        <a:stretch>
          <a:fillRect/>
        </a:stretch>
      </xdr:blipFill>
      <xdr:spPr>
        <a:xfrm>
          <a:off x="0" y="0"/>
          <a:ext cx="7543165" cy="10058400"/>
        </a:xfrm>
        <a:prstGeom prst="rect">
          <a:avLst/>
        </a:prstGeom>
      </xdr:spPr>
    </xdr:pic>
  </etc:cellImage>
  <etc:cellImage>
    <xdr:pic>
      <xdr:nvPicPr>
        <xdr:cNvPr id="58" name="ID_3D3B0D573399416D85136E1CA9E38C93" descr="2号主变铭牌"/>
        <xdr:cNvPicPr/>
      </xdr:nvPicPr>
      <xdr:blipFill>
        <a:blip r:embed="rId15"/>
        <a:stretch>
          <a:fillRect/>
        </a:stretch>
      </xdr:blipFill>
      <xdr:spPr>
        <a:xfrm>
          <a:off x="0" y="0"/>
          <a:ext cx="10058400" cy="10058400"/>
        </a:xfrm>
        <a:prstGeom prst="rect">
          <a:avLst/>
        </a:prstGeom>
      </xdr:spPr>
    </xdr:pic>
  </etc:cellImage>
  <etc:cellImage>
    <xdr:pic>
      <xdr:nvPicPr>
        <xdr:cNvPr id="10" name="ID_DD03F766F27C411C993D795057134262" descr="CWKP104217ZCLB-001002005000430隔离开关"/>
        <xdr:cNvPicPr/>
      </xdr:nvPicPr>
      <xdr:blipFill>
        <a:blip r:embed="rId16"/>
        <a:stretch>
          <a:fillRect/>
        </a:stretch>
      </xdr:blipFill>
      <xdr:spPr>
        <a:xfrm>
          <a:off x="0" y="0"/>
          <a:ext cx="7543165" cy="10058400"/>
        </a:xfrm>
        <a:prstGeom prst="rect">
          <a:avLst/>
        </a:prstGeom>
      </xdr:spPr>
    </xdr:pic>
  </etc:cellImage>
  <etc:cellImage>
    <xdr:pic>
      <xdr:nvPicPr>
        <xdr:cNvPr id="61" name="ID_C60461637F8F48748ACDFA7332E79261" descr="CWKP104217ZCLB-001002005000410主变控制屏（是中央信号控制屏）（勐远变）"/>
        <xdr:cNvPicPr/>
      </xdr:nvPicPr>
      <xdr:blipFill>
        <a:blip r:embed="rId17"/>
        <a:stretch>
          <a:fillRect/>
        </a:stretch>
      </xdr:blipFill>
      <xdr:spPr>
        <a:xfrm>
          <a:off x="0" y="0"/>
          <a:ext cx="7543165" cy="10058400"/>
        </a:xfrm>
        <a:prstGeom prst="rect">
          <a:avLst/>
        </a:prstGeom>
      </xdr:spPr>
    </xdr:pic>
  </etc:cellImage>
  <etc:cellImage>
    <xdr:pic>
      <xdr:nvPicPr>
        <xdr:cNvPr id="11" name="ID_F2B9C7D916F548BDA24BB3317B97618A" descr="CWKP104217ZCLB-001002005000431铭牌"/>
        <xdr:cNvPicPr/>
      </xdr:nvPicPr>
      <xdr:blipFill>
        <a:blip r:embed="rId18"/>
        <a:stretch>
          <a:fillRect/>
        </a:stretch>
      </xdr:blipFill>
      <xdr:spPr>
        <a:xfrm>
          <a:off x="0" y="0"/>
          <a:ext cx="7543165" cy="10058400"/>
        </a:xfrm>
        <a:prstGeom prst="rect">
          <a:avLst/>
        </a:prstGeom>
      </xdr:spPr>
    </xdr:pic>
  </etc:cellImage>
  <etc:cellImage>
    <xdr:pic>
      <xdr:nvPicPr>
        <xdr:cNvPr id="60" name="ID_4E4C6781BE194446BBB9C8978FB8BD04" descr="CWKP104217ZCLB-001002005000409电度表计屏（勐远变）"/>
        <xdr:cNvPicPr/>
      </xdr:nvPicPr>
      <xdr:blipFill>
        <a:blip r:embed="rId19"/>
        <a:stretch>
          <a:fillRect/>
        </a:stretch>
      </xdr:blipFill>
      <xdr:spPr>
        <a:xfrm>
          <a:off x="0" y="0"/>
          <a:ext cx="7543165" cy="10057765"/>
        </a:xfrm>
        <a:prstGeom prst="rect">
          <a:avLst/>
        </a:prstGeom>
      </xdr:spPr>
    </xdr:pic>
  </etc:cellImage>
  <etc:cellImage>
    <xdr:pic>
      <xdr:nvPicPr>
        <xdr:cNvPr id="12" name="ID_14A4B7482A9E41BBA2198D10550522EF" descr="CWKP104217ZCLB-001002005000431高压多油断路器"/>
        <xdr:cNvPicPr/>
      </xdr:nvPicPr>
      <xdr:blipFill>
        <a:blip r:embed="rId20"/>
        <a:stretch>
          <a:fillRect/>
        </a:stretch>
      </xdr:blipFill>
      <xdr:spPr>
        <a:xfrm>
          <a:off x="0" y="0"/>
          <a:ext cx="7543165" cy="10058400"/>
        </a:xfrm>
        <a:prstGeom prst="rect">
          <a:avLst/>
        </a:prstGeom>
      </xdr:spPr>
    </xdr:pic>
  </etc:cellImage>
  <etc:cellImage>
    <xdr:pic>
      <xdr:nvPicPr>
        <xdr:cNvPr id="35" name="ID_FB8B979C44284C579633606A0D9599F1" descr="微信图片_20261005164602_1_17"/>
        <xdr:cNvPicPr/>
      </xdr:nvPicPr>
      <xdr:blipFill>
        <a:blip r:embed="rId21"/>
        <a:stretch>
          <a:fillRect/>
        </a:stretch>
      </xdr:blipFill>
      <xdr:spPr>
        <a:xfrm>
          <a:off x="0" y="0"/>
          <a:ext cx="9284970" cy="6960870"/>
        </a:xfrm>
        <a:prstGeom prst="rect">
          <a:avLst/>
        </a:prstGeom>
      </xdr:spPr>
    </xdr:pic>
  </etc:cellImage>
  <etc:cellImage>
    <xdr:pic>
      <xdr:nvPicPr>
        <xdr:cNvPr id="14" name="ID_47C041619AC940F98677057D78D869EE" descr="CWKP104217ZCLB-001002005000357直流屏铭牌（橄榄坝变）"/>
        <xdr:cNvPicPr/>
      </xdr:nvPicPr>
      <xdr:blipFill>
        <a:blip r:embed="rId22"/>
        <a:stretch>
          <a:fillRect/>
        </a:stretch>
      </xdr:blipFill>
      <xdr:spPr>
        <a:xfrm>
          <a:off x="0" y="0"/>
          <a:ext cx="10058400" cy="7543165"/>
        </a:xfrm>
        <a:prstGeom prst="rect">
          <a:avLst/>
        </a:prstGeom>
      </xdr:spPr>
    </xdr:pic>
  </etc:cellImage>
  <etc:cellImage>
    <xdr:pic>
      <xdr:nvPicPr>
        <xdr:cNvPr id="36" name="ID_F9440A51865740C7A89C677F3F9FA4A1" descr="CWKP104217ZCLB-001002005000393户外真空断路器6组（橄榄坝变）"/>
        <xdr:cNvPicPr/>
      </xdr:nvPicPr>
      <xdr:blipFill>
        <a:blip r:embed="rId23"/>
        <a:stretch>
          <a:fillRect/>
        </a:stretch>
      </xdr:blipFill>
      <xdr:spPr>
        <a:xfrm>
          <a:off x="0" y="0"/>
          <a:ext cx="7543165" cy="10058400"/>
        </a:xfrm>
        <a:prstGeom prst="rect">
          <a:avLst/>
        </a:prstGeom>
      </xdr:spPr>
    </xdr:pic>
  </etc:cellImage>
  <etc:cellImage>
    <xdr:pic>
      <xdr:nvPicPr>
        <xdr:cNvPr id="15" name="ID_CB3599F6A3CB46A385EC8455907F5E6A" descr="CWKP104217ZCLB-001002005000357和CWKP104217ZCLB-001002005000357直流屏（有）和蓄电池（空屏）（橄榄坝变）"/>
        <xdr:cNvPicPr/>
      </xdr:nvPicPr>
      <xdr:blipFill>
        <a:blip r:embed="rId24"/>
        <a:stretch>
          <a:fillRect/>
        </a:stretch>
      </xdr:blipFill>
      <xdr:spPr>
        <a:xfrm>
          <a:off x="0" y="0"/>
          <a:ext cx="7543165" cy="10057765"/>
        </a:xfrm>
        <a:prstGeom prst="rect">
          <a:avLst/>
        </a:prstGeom>
      </xdr:spPr>
    </xdr:pic>
  </etc:cellImage>
  <etc:cellImage>
    <xdr:pic>
      <xdr:nvPicPr>
        <xdr:cNvPr id="56" name="ID_D66480A785DA4F7DA3E467F3F6C5DFAA" descr="CWKP104217ZCLB-001002005000406主变控制柜（是主变控制屏）勐远变"/>
        <xdr:cNvPicPr/>
      </xdr:nvPicPr>
      <xdr:blipFill>
        <a:blip r:embed="rId25"/>
        <a:stretch>
          <a:fillRect/>
        </a:stretch>
      </xdr:blipFill>
      <xdr:spPr>
        <a:xfrm>
          <a:off x="0" y="0"/>
          <a:ext cx="7543165" cy="10058400"/>
        </a:xfrm>
        <a:prstGeom prst="rect">
          <a:avLst/>
        </a:prstGeom>
      </xdr:spPr>
    </xdr:pic>
  </etc:cellImage>
  <etc:cellImage>
    <xdr:pic>
      <xdr:nvPicPr>
        <xdr:cNvPr id="33" name="ID_B57037670FDF4D4888DEEFC8800B2B6F" descr="CWKP104217ZCLB-001002005000395控制屏7组（橄榄坝变）"/>
        <xdr:cNvPicPr/>
      </xdr:nvPicPr>
      <xdr:blipFill>
        <a:blip r:embed="rId26"/>
        <a:stretch>
          <a:fillRect/>
        </a:stretch>
      </xdr:blipFill>
      <xdr:spPr>
        <a:xfrm>
          <a:off x="0" y="0"/>
          <a:ext cx="10058400" cy="7543800"/>
        </a:xfrm>
        <a:prstGeom prst="rect">
          <a:avLst/>
        </a:prstGeom>
      </xdr:spPr>
    </xdr:pic>
  </etc:cellImage>
  <etc:cellImage>
    <xdr:pic>
      <xdr:nvPicPr>
        <xdr:cNvPr id="16" name="ID_E6CF05916DC94EAABE125201BD3167BA" descr="CWKP104217ZCLB-001002005000379并联电容器（橄榄坝变）"/>
        <xdr:cNvPicPr/>
      </xdr:nvPicPr>
      <xdr:blipFill>
        <a:blip r:embed="rId27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55" name="ID_0373B7E95C534CC3A5383DA84FFCF28E" descr="CWKP104217ZCLB-001002005000405高压开关柜10面图片2（勐远变）"/>
        <xdr:cNvPicPr/>
      </xdr:nvPicPr>
      <xdr:blipFill>
        <a:blip r:embed="rId28"/>
        <a:stretch>
          <a:fillRect/>
        </a:stretch>
      </xdr:blipFill>
      <xdr:spPr>
        <a:xfrm>
          <a:off x="0" y="0"/>
          <a:ext cx="7543165" cy="10058400"/>
        </a:xfrm>
        <a:prstGeom prst="rect">
          <a:avLst/>
        </a:prstGeom>
      </xdr:spPr>
    </xdr:pic>
  </etc:cellImage>
  <etc:cellImage>
    <xdr:pic>
      <xdr:nvPicPr>
        <xdr:cNvPr id="17" name="ID_9FD7C45F4F5D4201A6D05B026F84D49C" descr="CWKP104217ZCLB-001002005000381电容器保护间隔（橄榄坝变）"/>
        <xdr:cNvPicPr/>
      </xdr:nvPicPr>
      <xdr:blipFill>
        <a:blip r:embed="rId29"/>
        <a:stretch>
          <a:fillRect/>
        </a:stretch>
      </xdr:blipFill>
      <xdr:spPr>
        <a:xfrm>
          <a:off x="0" y="0"/>
          <a:ext cx="7543165" cy="10057765"/>
        </a:xfrm>
        <a:prstGeom prst="rect">
          <a:avLst/>
        </a:prstGeom>
      </xdr:spPr>
    </xdr:pic>
  </etc:cellImage>
  <etc:cellImage>
    <xdr:pic>
      <xdr:nvPicPr>
        <xdr:cNvPr id="30" name="ID_48102DB873B941FD90F3E3F816113BBD" descr="CWKP104217ZCLB-001002005000393户外真空断路器6组（橄榄坝变）"/>
        <xdr:cNvPicPr/>
      </xdr:nvPicPr>
      <xdr:blipFill>
        <a:blip r:embed="rId23"/>
        <a:stretch>
          <a:fillRect/>
        </a:stretch>
      </xdr:blipFill>
      <xdr:spPr>
        <a:xfrm>
          <a:off x="0" y="0"/>
          <a:ext cx="7543165" cy="10058400"/>
        </a:xfrm>
        <a:prstGeom prst="rect">
          <a:avLst/>
        </a:prstGeom>
      </xdr:spPr>
    </xdr:pic>
  </etc:cellImage>
  <etc:cellImage>
    <xdr:pic>
      <xdr:nvPicPr>
        <xdr:cNvPr id="18" name="ID_CC176C55E511414CA5A3FD50C9173EFA" descr="CWKP104217ZCLB-001002005000383电容器保护箱铭牌（橄榄坝变））"/>
        <xdr:cNvPicPr/>
      </xdr:nvPicPr>
      <xdr:blipFill>
        <a:blip r:embed="rId30"/>
        <a:stretch>
          <a:fillRect/>
        </a:stretch>
      </xdr:blipFill>
      <xdr:spPr>
        <a:xfrm>
          <a:off x="0" y="0"/>
          <a:ext cx="10058400" cy="7543165"/>
        </a:xfrm>
        <a:prstGeom prst="rect">
          <a:avLst/>
        </a:prstGeom>
      </xdr:spPr>
    </xdr:pic>
  </etc:cellImage>
  <etc:cellImage>
    <xdr:pic>
      <xdr:nvPicPr>
        <xdr:cNvPr id="19" name="ID_2084C9D177004761A571C6CBFCEB1099" descr="CWKP104217ZCLB-001002005000384多油断路器（橄榄坝变）"/>
        <xdr:cNvPicPr/>
      </xdr:nvPicPr>
      <xdr:blipFill>
        <a:blip r:embed="rId31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52" name="ID_7025D69EA3104F629BC28575EC64070A" descr="CWKP104217ZCLB-001002005000403 10KV高压开关柜（勐远变）"/>
        <xdr:cNvPicPr/>
      </xdr:nvPicPr>
      <xdr:blipFill>
        <a:blip r:embed="rId32"/>
        <a:stretch>
          <a:fillRect/>
        </a:stretch>
      </xdr:blipFill>
      <xdr:spPr>
        <a:xfrm>
          <a:off x="0" y="0"/>
          <a:ext cx="7543165" cy="10057765"/>
        </a:xfrm>
        <a:prstGeom prst="rect">
          <a:avLst/>
        </a:prstGeom>
      </xdr:spPr>
    </xdr:pic>
  </etc:cellImage>
  <etc:cellImage>
    <xdr:pic>
      <xdr:nvPicPr>
        <xdr:cNvPr id="28" name="ID_F2F3561E6A9640BAAA182540D1A449DD" descr="CWKP104217ZCLB-001002005000390避雷器2只（橄榄坝变）"/>
        <xdr:cNvPicPr/>
      </xdr:nvPicPr>
      <xdr:blipFill>
        <a:blip r:embed="rId33"/>
        <a:stretch>
          <a:fillRect/>
        </a:stretch>
      </xdr:blipFill>
      <xdr:spPr>
        <a:xfrm>
          <a:off x="0" y="0"/>
          <a:ext cx="7543165" cy="10058400"/>
        </a:xfrm>
        <a:prstGeom prst="rect">
          <a:avLst/>
        </a:prstGeom>
      </xdr:spPr>
    </xdr:pic>
  </etc:cellImage>
  <etc:cellImage>
    <xdr:pic>
      <xdr:nvPicPr>
        <xdr:cNvPr id="20" name="ID_F55A87900B4241FCA72F81A600136CE0" descr="CWKP104217ZCLB-001002005000385多油断路器（橄榄坝变）"/>
        <xdr:cNvPicPr/>
      </xdr:nvPicPr>
      <xdr:blipFill>
        <a:blip r:embed="rId34"/>
        <a:stretch>
          <a:fillRect/>
        </a:stretch>
      </xdr:blipFill>
      <xdr:spPr>
        <a:xfrm>
          <a:off x="0" y="0"/>
          <a:ext cx="7543165" cy="10058400"/>
        </a:xfrm>
        <a:prstGeom prst="rect">
          <a:avLst/>
        </a:prstGeom>
      </xdr:spPr>
    </xdr:pic>
  </etc:cellImage>
  <etc:cellImage>
    <xdr:pic>
      <xdr:nvPicPr>
        <xdr:cNvPr id="29" name="ID_A6C9E9876F1F4BDAACB90B44192D1865" descr="CWKP104217ZCLB-001002005000392户内高压开关柜12组（橄榄坝变）"/>
        <xdr:cNvPicPr/>
      </xdr:nvPicPr>
      <xdr:blipFill>
        <a:blip r:embed="rId35"/>
        <a:stretch>
          <a:fillRect/>
        </a:stretch>
      </xdr:blipFill>
      <xdr:spPr>
        <a:xfrm>
          <a:off x="0" y="0"/>
          <a:ext cx="7543165" cy="10057765"/>
        </a:xfrm>
        <a:prstGeom prst="rect">
          <a:avLst/>
        </a:prstGeom>
      </xdr:spPr>
    </xdr:pic>
  </etc:cellImage>
  <etc:cellImage>
    <xdr:pic>
      <xdr:nvPicPr>
        <xdr:cNvPr id="21" name="ID_17D56C9080054228B4F6292509D365AC" descr="CWKP104217ZCLB-001002005000386隔离开关图片1（橄榄坝变）"/>
        <xdr:cNvPicPr/>
      </xdr:nvPicPr>
      <xdr:blipFill>
        <a:blip r:embed="rId36"/>
        <a:stretch>
          <a:fillRect/>
        </a:stretch>
      </xdr:blipFill>
      <xdr:spPr>
        <a:xfrm>
          <a:off x="0" y="0"/>
          <a:ext cx="7543165" cy="10058400"/>
        </a:xfrm>
        <a:prstGeom prst="rect">
          <a:avLst/>
        </a:prstGeom>
      </xdr:spPr>
    </xdr:pic>
  </etc:cellImage>
  <etc:cellImage>
    <xdr:pic>
      <xdr:nvPicPr>
        <xdr:cNvPr id="26" name="ID_7F84B7998E0D450BA1C7EC54F149911A" descr="CWKP104217ZCLB-001002005000388电压互感器（橄榄坝变）"/>
        <xdr:cNvPicPr/>
      </xdr:nvPicPr>
      <xdr:blipFill>
        <a:blip r:embed="rId37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22" name="ID_6849D28EC6D347C683C6AFDE0A920723" descr="CWKP104217ZCLB-001002005000386隔离开关图片2（橄榄坝变）"/>
        <xdr:cNvPicPr/>
      </xdr:nvPicPr>
      <xdr:blipFill>
        <a:blip r:embed="rId38"/>
        <a:stretch>
          <a:fillRect/>
        </a:stretch>
      </xdr:blipFill>
      <xdr:spPr>
        <a:xfrm>
          <a:off x="0" y="0"/>
          <a:ext cx="7543165" cy="10058400"/>
        </a:xfrm>
        <a:prstGeom prst="rect">
          <a:avLst/>
        </a:prstGeom>
      </xdr:spPr>
    </xdr:pic>
  </etc:cellImage>
  <etc:cellImage>
    <xdr:pic>
      <xdr:nvPicPr>
        <xdr:cNvPr id="23" name="ID_DBE48D292D16408BA0F368136CC30098" descr="CWKP104217ZCLB-001002005000386隔离开关图片3（橄榄坝变）"/>
        <xdr:cNvPicPr/>
      </xdr:nvPicPr>
      <xdr:blipFill>
        <a:blip r:embed="rId39"/>
        <a:stretch>
          <a:fillRect/>
        </a:stretch>
      </xdr:blipFill>
      <xdr:spPr>
        <a:xfrm>
          <a:off x="0" y="0"/>
          <a:ext cx="10058400" cy="7543165"/>
        </a:xfrm>
        <a:prstGeom prst="rect">
          <a:avLst/>
        </a:prstGeom>
      </xdr:spPr>
    </xdr:pic>
  </etc:cellImage>
  <etc:cellImage>
    <xdr:pic>
      <xdr:nvPicPr>
        <xdr:cNvPr id="24" name="ID_EB83BEDFBD1246138A3C1E9C8FAEE8B1" descr="CWKP104217ZCLB-001002005000387电流互感器图片1（橄榄坝变）"/>
        <xdr:cNvPicPr/>
      </xdr:nvPicPr>
      <xdr:blipFill>
        <a:blip r:embed="rId40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25" name="ID_242F12855599443DA1D0AA7209D06080" descr="CWKP104217ZCLB-001002005000387电流互感器图片2（橄榄坝变）"/>
        <xdr:cNvPicPr/>
      </xdr:nvPicPr>
      <xdr:blipFill>
        <a:blip r:embed="rId41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53" name="ID_41D8D9EBEDE445E2BAB01584857B5715" descr="CWKP104217ZCLB-001002005000404电容器柜（勐远变）"/>
        <xdr:cNvPicPr/>
      </xdr:nvPicPr>
      <xdr:blipFill>
        <a:blip r:embed="rId42"/>
        <a:stretch>
          <a:fillRect/>
        </a:stretch>
      </xdr:blipFill>
      <xdr:spPr>
        <a:xfrm>
          <a:off x="0" y="0"/>
          <a:ext cx="7543165" cy="10057765"/>
        </a:xfrm>
        <a:prstGeom prst="rect">
          <a:avLst/>
        </a:prstGeom>
      </xdr:spPr>
    </xdr:pic>
  </etc:cellImage>
  <etc:cellImage>
    <xdr:pic>
      <xdr:nvPicPr>
        <xdr:cNvPr id="27" name="ID_DA21EEFF497C48B3BA9A03F8EA31D4E4" descr="CWKP104217ZCLB-001002005000389站用变（橄榄坝变）"/>
        <xdr:cNvPicPr/>
      </xdr:nvPicPr>
      <xdr:blipFill>
        <a:blip r:embed="rId43"/>
        <a:stretch>
          <a:fillRect/>
        </a:stretch>
      </xdr:blipFill>
      <xdr:spPr>
        <a:xfrm>
          <a:off x="0" y="0"/>
          <a:ext cx="7543165" cy="10058400"/>
        </a:xfrm>
        <a:prstGeom prst="rect">
          <a:avLst/>
        </a:prstGeom>
      </xdr:spPr>
    </xdr:pic>
  </etc:cellImage>
  <etc:cellImage>
    <xdr:pic>
      <xdr:nvPicPr>
        <xdr:cNvPr id="31" name="ID_AB1E0A0F9DFE4DBCB0C2C47DF9281641" descr="CWKP104217ZCLB-001002005000394低压配电柜（橄榄坝变）"/>
        <xdr:cNvPicPr/>
      </xdr:nvPicPr>
      <xdr:blipFill>
        <a:blip r:embed="rId44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34" name="ID_B630838BEC0245A483159EEAC9552CAB" descr="CWKP104217ZCLB-001002005000396控制台（橄榄坝变）"/>
        <xdr:cNvPicPr/>
      </xdr:nvPicPr>
      <xdr:blipFill>
        <a:blip r:embed="rId45"/>
        <a:stretch>
          <a:fillRect/>
        </a:stretch>
      </xdr:blipFill>
      <xdr:spPr>
        <a:xfrm>
          <a:off x="0" y="0"/>
          <a:ext cx="10058400" cy="7543800"/>
        </a:xfrm>
        <a:prstGeom prst="rect">
          <a:avLst/>
        </a:prstGeom>
      </xdr:spPr>
    </xdr:pic>
  </etc:cellImage>
  <etc:cellImage>
    <xdr:pic>
      <xdr:nvPicPr>
        <xdr:cNvPr id="37" name="ID_A39027616CF64A3EBA68AEA29BC578F2" descr="CWKP104217ZCLB-001002005000398 35KV隔离开关图片1（勐远变）"/>
        <xdr:cNvPicPr/>
      </xdr:nvPicPr>
      <xdr:blipFill>
        <a:blip r:embed="rId46"/>
        <a:stretch>
          <a:fillRect/>
        </a:stretch>
      </xdr:blipFill>
      <xdr:spPr>
        <a:xfrm>
          <a:off x="0" y="0"/>
          <a:ext cx="10058400" cy="7543800"/>
        </a:xfrm>
        <a:prstGeom prst="rect">
          <a:avLst/>
        </a:prstGeom>
      </xdr:spPr>
    </xdr:pic>
  </etc:cellImage>
  <etc:cellImage>
    <xdr:pic>
      <xdr:nvPicPr>
        <xdr:cNvPr id="63" name="ID_1F3BE8237AEE4CD2933D0EB468F4422E" descr="安全工器具柜共计2台图片1勐远变无资产卡片"/>
        <xdr:cNvPicPr/>
      </xdr:nvPicPr>
      <xdr:blipFill>
        <a:blip r:embed="rId47"/>
        <a:stretch>
          <a:fillRect/>
        </a:stretch>
      </xdr:blipFill>
      <xdr:spPr>
        <a:xfrm>
          <a:off x="0" y="0"/>
          <a:ext cx="7543165" cy="10058400"/>
        </a:xfrm>
        <a:prstGeom prst="rect">
          <a:avLst/>
        </a:prstGeom>
      </xdr:spPr>
    </xdr:pic>
  </etc:cellImage>
  <etc:cellImage>
    <xdr:pic>
      <xdr:nvPicPr>
        <xdr:cNvPr id="62" name="ID_ADF90C413F7C452098330EC1BB187BD6" descr="CWKP104217ZCLB-001002005000411低压配电柜（勐远变）"/>
        <xdr:cNvPicPr/>
      </xdr:nvPicPr>
      <xdr:blipFill>
        <a:blip r:embed="rId48"/>
        <a:stretch>
          <a:fillRect/>
        </a:stretch>
      </xdr:blipFill>
      <xdr:spPr>
        <a:xfrm>
          <a:off x="0" y="0"/>
          <a:ext cx="7543165" cy="10058400"/>
        </a:xfrm>
        <a:prstGeom prst="rect">
          <a:avLst/>
        </a:prstGeom>
      </xdr:spPr>
    </xdr:pic>
  </etc:cellImage>
  <etc:cellImage>
    <xdr:pic>
      <xdr:nvPicPr>
        <xdr:cNvPr id="38" name="ID_8797440FE8F34E3DAD7DED7EAFD2DD35" descr="CWKP104217ZCLB-001002005000398 35KV隔离开关图片2（勐远变）"/>
        <xdr:cNvPicPr/>
      </xdr:nvPicPr>
      <xdr:blipFill>
        <a:blip r:embed="rId49"/>
        <a:stretch>
          <a:fillRect/>
        </a:stretch>
      </xdr:blipFill>
      <xdr:spPr>
        <a:xfrm>
          <a:off x="0" y="0"/>
          <a:ext cx="10058400" cy="7543800"/>
        </a:xfrm>
        <a:prstGeom prst="rect">
          <a:avLst/>
        </a:prstGeom>
      </xdr:spPr>
    </xdr:pic>
  </etc:cellImage>
  <etc:cellImage>
    <xdr:pic>
      <xdr:nvPicPr>
        <xdr:cNvPr id="67" name="ID_2D746BA8CEF9463385F1A7C449786384" descr="2号主变图片"/>
        <xdr:cNvPicPr/>
      </xdr:nvPicPr>
      <xdr:blipFill>
        <a:blip r:embed="rId50"/>
        <a:stretch>
          <a:fillRect/>
        </a:stretch>
      </xdr:blipFill>
      <xdr:spPr>
        <a:xfrm>
          <a:off x="0" y="0"/>
          <a:ext cx="10058400" cy="10058400"/>
        </a:xfrm>
        <a:prstGeom prst="rect">
          <a:avLst/>
        </a:prstGeom>
      </xdr:spPr>
    </xdr:pic>
  </etc:cellImage>
  <etc:cellImage>
    <xdr:pic>
      <xdr:nvPicPr>
        <xdr:cNvPr id="39" name="ID_049C766E2FF541F397D4B8A688600C87" descr="CWKP104217ZCLB-001002005000398 35KV隔离开关图片3（勐远变）"/>
        <xdr:cNvPicPr/>
      </xdr:nvPicPr>
      <xdr:blipFill>
        <a:blip r:embed="rId51"/>
        <a:stretch>
          <a:fillRect/>
        </a:stretch>
      </xdr:blipFill>
      <xdr:spPr>
        <a:xfrm>
          <a:off x="0" y="0"/>
          <a:ext cx="10058400" cy="7543800"/>
        </a:xfrm>
        <a:prstGeom prst="rect">
          <a:avLst/>
        </a:prstGeom>
      </xdr:spPr>
    </xdr:pic>
  </etc:cellImage>
  <etc:cellImage>
    <xdr:pic>
      <xdr:nvPicPr>
        <xdr:cNvPr id="41" name="ID_1D4552D256684710AD12D06BAC712775" descr="CWKP104217ZCLB-001002005000398 35KV隔离开关图片5（勐远变）"/>
        <xdr:cNvPicPr/>
      </xdr:nvPicPr>
      <xdr:blipFill>
        <a:blip r:embed="rId52"/>
        <a:stretch>
          <a:fillRect/>
        </a:stretch>
      </xdr:blipFill>
      <xdr:spPr>
        <a:xfrm>
          <a:off x="0" y="0"/>
          <a:ext cx="10058400" cy="7543800"/>
        </a:xfrm>
        <a:prstGeom prst="rect">
          <a:avLst/>
        </a:prstGeom>
      </xdr:spPr>
    </xdr:pic>
  </etc:cellImage>
  <etc:cellImage>
    <xdr:pic>
      <xdr:nvPicPr>
        <xdr:cNvPr id="42" name="ID_F8B40C5129D04EE49F685300E31FE09E" descr="CWKP104217ZCLB-001002005000398 35KV隔离开关图片6（勐远变）"/>
        <xdr:cNvPicPr/>
      </xdr:nvPicPr>
      <xdr:blipFill>
        <a:blip r:embed="rId53"/>
        <a:stretch>
          <a:fillRect/>
        </a:stretch>
      </xdr:blipFill>
      <xdr:spPr>
        <a:xfrm>
          <a:off x="0" y="0"/>
          <a:ext cx="10058400" cy="7543800"/>
        </a:xfrm>
        <a:prstGeom prst="rect">
          <a:avLst/>
        </a:prstGeom>
      </xdr:spPr>
    </xdr:pic>
  </etc:cellImage>
  <etc:cellImage>
    <xdr:pic>
      <xdr:nvPicPr>
        <xdr:cNvPr id="71" name="ID_7BA053DB1C7E492DA03B39D9DEB7DFDF" descr="流沙河三级站废旧物资图片7"/>
        <xdr:cNvPicPr/>
      </xdr:nvPicPr>
      <xdr:blipFill>
        <a:blip r:embed="rId54"/>
        <a:stretch>
          <a:fillRect/>
        </a:stretch>
      </xdr:blipFill>
      <xdr:spPr>
        <a:xfrm>
          <a:off x="0" y="0"/>
          <a:ext cx="10058400" cy="7543800"/>
        </a:xfrm>
        <a:prstGeom prst="rect">
          <a:avLst/>
        </a:prstGeom>
      </xdr:spPr>
    </xdr:pic>
  </etc:cellImage>
  <etc:cellImage>
    <xdr:pic>
      <xdr:nvPicPr>
        <xdr:cNvPr id="43" name="ID_6A7FFFD6573748D2B96C9113176A711E" descr="CWKP104217ZCLB-001002005000398 35KV隔离开关图片7（勐远变）"/>
        <xdr:cNvPicPr/>
      </xdr:nvPicPr>
      <xdr:blipFill>
        <a:blip r:embed="rId55"/>
        <a:stretch>
          <a:fillRect/>
        </a:stretch>
      </xdr:blipFill>
      <xdr:spPr>
        <a:xfrm>
          <a:off x="0" y="0"/>
          <a:ext cx="10058400" cy="7543800"/>
        </a:xfrm>
        <a:prstGeom prst="rect">
          <a:avLst/>
        </a:prstGeom>
      </xdr:spPr>
    </xdr:pic>
  </etc:cellImage>
  <etc:cellImage>
    <xdr:pic>
      <xdr:nvPicPr>
        <xdr:cNvPr id="46" name="ID_9DAE0463515645098C04E4D26701E2A9" descr="CWKP104217ZCLB-001002005000400电压互感器（勐远变）"/>
        <xdr:cNvPicPr/>
      </xdr:nvPicPr>
      <xdr:blipFill>
        <a:blip r:embed="rId56"/>
        <a:stretch>
          <a:fillRect/>
        </a:stretch>
      </xdr:blipFill>
      <xdr:spPr>
        <a:xfrm>
          <a:off x="0" y="0"/>
          <a:ext cx="10058400" cy="7543165"/>
        </a:xfrm>
        <a:prstGeom prst="rect">
          <a:avLst/>
        </a:prstGeom>
      </xdr:spPr>
    </xdr:pic>
  </etc:cellImage>
  <etc:cellImage>
    <xdr:pic>
      <xdr:nvPicPr>
        <xdr:cNvPr id="59" name="ID_E4D41AA08F154B459324C21A64880098" descr="CWKP104217ZCLB-001002005000408直流系统屏2组（勐远变）"/>
        <xdr:cNvPicPr/>
      </xdr:nvPicPr>
      <xdr:blipFill>
        <a:blip r:embed="rId57"/>
        <a:stretch>
          <a:fillRect/>
        </a:stretch>
      </xdr:blipFill>
      <xdr:spPr>
        <a:xfrm>
          <a:off x="0" y="0"/>
          <a:ext cx="7543165" cy="10058400"/>
        </a:xfrm>
        <a:prstGeom prst="rect">
          <a:avLst/>
        </a:prstGeom>
      </xdr:spPr>
    </xdr:pic>
  </etc:cellImage>
  <etc:cellImage>
    <xdr:pic>
      <xdr:nvPicPr>
        <xdr:cNvPr id="13" name="ID_A8C65B3E2C02464D8AFCB8EB17381162" descr="1号主变铭牌"/>
        <xdr:cNvPicPr/>
      </xdr:nvPicPr>
      <xdr:blipFill>
        <a:blip r:embed="rId58"/>
        <a:stretch>
          <a:fillRect/>
        </a:stretch>
      </xdr:blipFill>
      <xdr:spPr>
        <a:xfrm>
          <a:off x="0" y="0"/>
          <a:ext cx="10058400" cy="10058400"/>
        </a:xfrm>
        <a:prstGeom prst="rect">
          <a:avLst/>
        </a:prstGeom>
      </xdr:spPr>
    </xdr:pic>
  </etc:cellImage>
  <etc:cellImage>
    <xdr:pic>
      <xdr:nvPicPr>
        <xdr:cNvPr id="32" name="ID_1AEFFC24F18D412B99100CD3305DB8FE" descr="1号主变图片"/>
        <xdr:cNvPicPr/>
      </xdr:nvPicPr>
      <xdr:blipFill>
        <a:blip r:embed="rId59"/>
        <a:stretch>
          <a:fillRect/>
        </a:stretch>
      </xdr:blipFill>
      <xdr:spPr>
        <a:xfrm>
          <a:off x="0" y="0"/>
          <a:ext cx="10058400" cy="10058400"/>
        </a:xfrm>
        <a:prstGeom prst="rect">
          <a:avLst/>
        </a:prstGeom>
      </xdr:spPr>
    </xdr:pic>
  </etc:cellImage>
  <etc:cellImage>
    <xdr:pic>
      <xdr:nvPicPr>
        <xdr:cNvPr id="50" name="ID_1B8697813F04440D9188B5A7FD5C6115" descr="CWKP104217ZCLB-001002005000402电流互感器2只（勐远变）"/>
        <xdr:cNvPicPr/>
      </xdr:nvPicPr>
      <xdr:blipFill>
        <a:blip r:embed="rId60"/>
        <a:stretch>
          <a:fillRect/>
        </a:stretch>
      </xdr:blipFill>
      <xdr:spPr>
        <a:xfrm>
          <a:off x="0" y="0"/>
          <a:ext cx="10058400" cy="7543800"/>
        </a:xfrm>
        <a:prstGeom prst="rect">
          <a:avLst/>
        </a:prstGeom>
      </xdr:spPr>
    </xdr:pic>
  </etc:cellImage>
  <etc:cellImage>
    <xdr:pic>
      <xdr:nvPicPr>
        <xdr:cNvPr id="51" name="ID_A73A7D8140FD467BA43F9C75D07FB9CC" descr="CWKP104217ZCLB-001002005000402电流互感器其中2只（勐远变）"/>
        <xdr:cNvPicPr/>
      </xdr:nvPicPr>
      <xdr:blipFill>
        <a:blip r:embed="rId61"/>
        <a:stretch>
          <a:fillRect/>
        </a:stretch>
      </xdr:blipFill>
      <xdr:spPr>
        <a:xfrm>
          <a:off x="0" y="0"/>
          <a:ext cx="10058400" cy="7543165"/>
        </a:xfrm>
        <a:prstGeom prst="rect">
          <a:avLst/>
        </a:prstGeom>
      </xdr:spPr>
    </xdr:pic>
  </etc:cellImage>
  <etc:cellImage>
    <xdr:pic>
      <xdr:nvPicPr>
        <xdr:cNvPr id="54" name="ID_0634E149775D45AA86398D9E132B960D" descr="CWKP104217ZCLB-001002005000405高压开关柜10面图片1 （勐远变）"/>
        <xdr:cNvPicPr/>
      </xdr:nvPicPr>
      <xdr:blipFill>
        <a:blip r:embed="rId62"/>
        <a:stretch>
          <a:fillRect/>
        </a:stretch>
      </xdr:blipFill>
      <xdr:spPr>
        <a:xfrm>
          <a:off x="0" y="0"/>
          <a:ext cx="7543165" cy="10057765"/>
        </a:xfrm>
        <a:prstGeom prst="rect">
          <a:avLst/>
        </a:prstGeom>
      </xdr:spPr>
    </xdr:pic>
  </etc:cellImage>
  <etc:cellImage>
    <xdr:pic>
      <xdr:nvPicPr>
        <xdr:cNvPr id="57" name="ID_651195B5C0CF4CB7A6FF483E76BE4D3D" descr="CWKP104217ZCLB-001002005000407所用电屏（勐远变）"/>
        <xdr:cNvPicPr/>
      </xdr:nvPicPr>
      <xdr:blipFill>
        <a:blip r:embed="rId63"/>
        <a:stretch>
          <a:fillRect/>
        </a:stretch>
      </xdr:blipFill>
      <xdr:spPr>
        <a:xfrm>
          <a:off x="0" y="0"/>
          <a:ext cx="7543165" cy="10058400"/>
        </a:xfrm>
        <a:prstGeom prst="rect">
          <a:avLst/>
        </a:prstGeom>
      </xdr:spPr>
    </xdr:pic>
  </etc:cellImage>
</etc:cellImages>
</file>

<file path=xl/comments1.xml><?xml version="1.0" encoding="utf-8"?>
<comments xmlns="http://schemas.openxmlformats.org/spreadsheetml/2006/main">
  <authors>
    <author>景洪实业公司</author>
  </authors>
  <commentList>
    <comment ref="K25" authorId="0">
      <text>
        <r>
          <rPr>
            <b/>
            <sz val="9"/>
            <rFont val="宋体"/>
            <charset val="134"/>
          </rPr>
          <t>景洪实业公司:</t>
        </r>
        <r>
          <rPr>
            <sz val="9"/>
            <rFont val="宋体"/>
            <charset val="134"/>
          </rPr>
          <t xml:space="preserve">
12组高压开关柜正面</t>
        </r>
      </text>
    </comment>
    <comment ref="L25" authorId="0">
      <text>
        <r>
          <rPr>
            <b/>
            <sz val="9"/>
            <rFont val="宋体"/>
            <charset val="134"/>
          </rPr>
          <t>景洪实业公司:</t>
        </r>
        <r>
          <rPr>
            <sz val="9"/>
            <rFont val="宋体"/>
            <charset val="134"/>
          </rPr>
          <t xml:space="preserve">
12组高压开关柜背面
</t>
        </r>
      </text>
    </comment>
  </commentList>
</comments>
</file>

<file path=xl/sharedStrings.xml><?xml version="1.0" encoding="utf-8"?>
<sst xmlns="http://schemas.openxmlformats.org/spreadsheetml/2006/main" count="274" uniqueCount="101">
  <si>
    <t>附件2</t>
  </si>
  <si>
    <t>项目清单</t>
  </si>
  <si>
    <t>序号</t>
  </si>
  <si>
    <t>资产类别</t>
  </si>
  <si>
    <t>名称</t>
  </si>
  <si>
    <t>型号规格</t>
  </si>
  <si>
    <t>存放地点</t>
  </si>
  <si>
    <t>单位</t>
  </si>
  <si>
    <t>数量</t>
  </si>
  <si>
    <t>预估重量（Kg）</t>
  </si>
  <si>
    <t>单价（元/Kg)</t>
  </si>
  <si>
    <t>金额(元)</t>
  </si>
  <si>
    <t>实拍图片</t>
  </si>
  <si>
    <t>备注</t>
  </si>
  <si>
    <t>其他电子设备</t>
  </si>
  <si>
    <t>勐养仓库监控系统</t>
  </si>
  <si>
    <t>4个摄像头</t>
  </si>
  <si>
    <t>勐养变</t>
  </si>
  <si>
    <t>套</t>
  </si>
  <si>
    <t>打包物资</t>
  </si>
  <si>
    <t>勐养拆旧物资仓库监控系统</t>
  </si>
  <si>
    <t>专用机器设备</t>
  </si>
  <si>
    <t>主变</t>
  </si>
  <si>
    <t>S9-5000/35</t>
  </si>
  <si>
    <t>原曼斗开闭所，已拆至嘎洒变电所存放</t>
  </si>
  <si>
    <t>台</t>
  </si>
  <si>
    <t>过磅物资</t>
  </si>
  <si>
    <t>站用变</t>
  </si>
  <si>
    <t>GB-80/10</t>
  </si>
  <si>
    <t>隔离开关</t>
  </si>
  <si>
    <t>35KV</t>
  </si>
  <si>
    <t>组</t>
  </si>
  <si>
    <t>高压多油断路器</t>
  </si>
  <si>
    <t>DW1-35</t>
  </si>
  <si>
    <t>直流屏</t>
  </si>
  <si>
    <t>DF0210A</t>
  </si>
  <si>
    <t>橄榄坝变</t>
  </si>
  <si>
    <t>面</t>
  </si>
  <si>
    <t>蓄电池屏</t>
  </si>
  <si>
    <t>65AH</t>
  </si>
  <si>
    <t>并联电容器</t>
  </si>
  <si>
    <t>BAM12/400-1W</t>
  </si>
  <si>
    <t>个</t>
  </si>
  <si>
    <t>电流互感器</t>
  </si>
  <si>
    <t>LVQB-110</t>
  </si>
  <si>
    <t>橄榄坝变电所110kV哈橄线</t>
  </si>
  <si>
    <t>电容器保护间隔</t>
  </si>
  <si>
    <t>CSP2000C-B(电源70~240V，100V,5A新）</t>
  </si>
  <si>
    <t>哈橄线光纤配电柜</t>
  </si>
  <si>
    <t>2000*600*800</t>
  </si>
  <si>
    <t>110kV橄榄坝变电站</t>
  </si>
  <si>
    <t>电容器保护箱</t>
  </si>
  <si>
    <t>/</t>
  </si>
  <si>
    <t>10kV电容器柜</t>
  </si>
  <si>
    <t>DS-12/3200-4W</t>
  </si>
  <si>
    <t>断路器（多油）</t>
  </si>
  <si>
    <t>DW1-40.5</t>
  </si>
  <si>
    <t>DW6-35</t>
  </si>
  <si>
    <t>架</t>
  </si>
  <si>
    <t>电流互感器（线路）</t>
  </si>
  <si>
    <t>LV2-35</t>
  </si>
  <si>
    <t>只</t>
  </si>
  <si>
    <t>电压互感器（多油）</t>
  </si>
  <si>
    <t>200KVA</t>
  </si>
  <si>
    <t>避雷器</t>
  </si>
  <si>
    <t>户内高压开关柜</t>
  </si>
  <si>
    <t>GG-1A(F)-127</t>
  </si>
  <si>
    <t>户外真空断路器</t>
  </si>
  <si>
    <t>低压配电柜</t>
  </si>
  <si>
    <t>监控屏</t>
  </si>
  <si>
    <t>JPZ-1-800</t>
  </si>
  <si>
    <t>控制台</t>
  </si>
  <si>
    <t>JTL-2</t>
  </si>
  <si>
    <t>监控系统</t>
  </si>
  <si>
    <t>视频监控</t>
  </si>
  <si>
    <t>其他设备</t>
  </si>
  <si>
    <t>安全工器具柜</t>
  </si>
  <si>
    <t>勐远变</t>
  </si>
  <si>
    <t>35kV隔离开关</t>
  </si>
  <si>
    <t>电流互感器（陶瓷）</t>
  </si>
  <si>
    <t>LCW-35（100/5）</t>
  </si>
  <si>
    <t>电压互感器</t>
  </si>
  <si>
    <t>电力变压器</t>
  </si>
  <si>
    <t>S9-3150/35</t>
  </si>
  <si>
    <t>LVZ-35</t>
  </si>
  <si>
    <t>10kV高压开关柜</t>
  </si>
  <si>
    <t>GG-1A-84</t>
  </si>
  <si>
    <t>电容器柜</t>
  </si>
  <si>
    <t>GG-1A(F)-03D</t>
  </si>
  <si>
    <t>高压开关柜</t>
  </si>
  <si>
    <t>GG-1A-101</t>
  </si>
  <si>
    <t>主变控制柜（是主变控制屏）</t>
  </si>
  <si>
    <t>JPP-6/800</t>
  </si>
  <si>
    <t>所用电屏</t>
  </si>
  <si>
    <t>直流系统</t>
  </si>
  <si>
    <t>GWG-100/220-4</t>
  </si>
  <si>
    <t>电度表计屏</t>
  </si>
  <si>
    <t>主变保护屏（是中央信号控制屏）</t>
  </si>
  <si>
    <t>螺杆空压机系统</t>
  </si>
  <si>
    <t>XL-15A</t>
  </si>
  <si>
    <t>流沙河三级站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</si>
</sst>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aj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9.jpeg"/><Relationship Id="rId8" Type="http://schemas.openxmlformats.org/officeDocument/2006/relationships/image" Target="media/image8.jpeg"/><Relationship Id="rId7" Type="http://schemas.openxmlformats.org/officeDocument/2006/relationships/image" Target="media/image7.jpeg"/><Relationship Id="rId63" Type="http://schemas.openxmlformats.org/officeDocument/2006/relationships/image" Target="media/image63.jpeg"/><Relationship Id="rId62" Type="http://schemas.openxmlformats.org/officeDocument/2006/relationships/image" Target="media/image62.jpeg"/><Relationship Id="rId61" Type="http://schemas.openxmlformats.org/officeDocument/2006/relationships/image" Target="media/image61.jpeg"/><Relationship Id="rId60" Type="http://schemas.openxmlformats.org/officeDocument/2006/relationships/image" Target="media/image60.jpeg"/><Relationship Id="rId6" Type="http://schemas.openxmlformats.org/officeDocument/2006/relationships/image" Target="media/image6.jpeg"/><Relationship Id="rId59" Type="http://schemas.openxmlformats.org/officeDocument/2006/relationships/image" Target="media/image59.jpeg"/><Relationship Id="rId58" Type="http://schemas.openxmlformats.org/officeDocument/2006/relationships/image" Target="media/image58.jpeg"/><Relationship Id="rId57" Type="http://schemas.openxmlformats.org/officeDocument/2006/relationships/image" Target="media/image57.jpeg"/><Relationship Id="rId56" Type="http://schemas.openxmlformats.org/officeDocument/2006/relationships/image" Target="media/image56.jpeg"/><Relationship Id="rId55" Type="http://schemas.openxmlformats.org/officeDocument/2006/relationships/image" Target="media/image55.jpeg"/><Relationship Id="rId54" Type="http://schemas.openxmlformats.org/officeDocument/2006/relationships/image" Target="media/image54.jpeg"/><Relationship Id="rId53" Type="http://schemas.openxmlformats.org/officeDocument/2006/relationships/image" Target="media/image53.jpeg"/><Relationship Id="rId52" Type="http://schemas.openxmlformats.org/officeDocument/2006/relationships/image" Target="media/image52.jpeg"/><Relationship Id="rId51" Type="http://schemas.openxmlformats.org/officeDocument/2006/relationships/image" Target="media/image51.jpeg"/><Relationship Id="rId50" Type="http://schemas.openxmlformats.org/officeDocument/2006/relationships/image" Target="media/image50.jpeg"/><Relationship Id="rId5" Type="http://schemas.openxmlformats.org/officeDocument/2006/relationships/image" Target="media/image5.jpeg"/><Relationship Id="rId49" Type="http://schemas.openxmlformats.org/officeDocument/2006/relationships/image" Target="media/image49.jpeg"/><Relationship Id="rId48" Type="http://schemas.openxmlformats.org/officeDocument/2006/relationships/image" Target="media/image48.jpeg"/><Relationship Id="rId47" Type="http://schemas.openxmlformats.org/officeDocument/2006/relationships/image" Target="media/image47.jpeg"/><Relationship Id="rId46" Type="http://schemas.openxmlformats.org/officeDocument/2006/relationships/image" Target="media/image46.jpeg"/><Relationship Id="rId45" Type="http://schemas.openxmlformats.org/officeDocument/2006/relationships/image" Target="media/image45.jpeg"/><Relationship Id="rId44" Type="http://schemas.openxmlformats.org/officeDocument/2006/relationships/image" Target="media/image44.jpeg"/><Relationship Id="rId43" Type="http://schemas.openxmlformats.org/officeDocument/2006/relationships/image" Target="media/image43.jpeg"/><Relationship Id="rId42" Type="http://schemas.openxmlformats.org/officeDocument/2006/relationships/image" Target="media/image42.jpeg"/><Relationship Id="rId41" Type="http://schemas.openxmlformats.org/officeDocument/2006/relationships/image" Target="media/image41.jpeg"/><Relationship Id="rId40" Type="http://schemas.openxmlformats.org/officeDocument/2006/relationships/image" Target="media/image40.jpeg"/><Relationship Id="rId4" Type="http://schemas.openxmlformats.org/officeDocument/2006/relationships/image" Target="media/image4.jpeg"/><Relationship Id="rId39" Type="http://schemas.openxmlformats.org/officeDocument/2006/relationships/image" Target="media/image39.jpeg"/><Relationship Id="rId38" Type="http://schemas.openxmlformats.org/officeDocument/2006/relationships/image" Target="media/image38.jpeg"/><Relationship Id="rId37" Type="http://schemas.openxmlformats.org/officeDocument/2006/relationships/image" Target="media/image37.jpeg"/><Relationship Id="rId36" Type="http://schemas.openxmlformats.org/officeDocument/2006/relationships/image" Target="media/image36.jpeg"/><Relationship Id="rId35" Type="http://schemas.openxmlformats.org/officeDocument/2006/relationships/image" Target="media/image35.jpeg"/><Relationship Id="rId34" Type="http://schemas.openxmlformats.org/officeDocument/2006/relationships/image" Target="media/image34.jpeg"/><Relationship Id="rId33" Type="http://schemas.openxmlformats.org/officeDocument/2006/relationships/image" Target="media/image33.jpeg"/><Relationship Id="rId32" Type="http://schemas.openxmlformats.org/officeDocument/2006/relationships/image" Target="media/image32.jpeg"/><Relationship Id="rId31" Type="http://schemas.openxmlformats.org/officeDocument/2006/relationships/image" Target="media/image31.jpeg"/><Relationship Id="rId30" Type="http://schemas.openxmlformats.org/officeDocument/2006/relationships/image" Target="media/image30.jpeg"/><Relationship Id="rId3" Type="http://schemas.openxmlformats.org/officeDocument/2006/relationships/image" Target="media/image3.jpeg"/><Relationship Id="rId29" Type="http://schemas.openxmlformats.org/officeDocument/2006/relationships/image" Target="media/image29.jpeg"/><Relationship Id="rId28" Type="http://schemas.openxmlformats.org/officeDocument/2006/relationships/image" Target="media/image28.jpeg"/><Relationship Id="rId27" Type="http://schemas.openxmlformats.org/officeDocument/2006/relationships/image" Target="media/image27.jpeg"/><Relationship Id="rId26" Type="http://schemas.openxmlformats.org/officeDocument/2006/relationships/image" Target="media/image26.jpeg"/><Relationship Id="rId25" Type="http://schemas.openxmlformats.org/officeDocument/2006/relationships/image" Target="media/image25.jpeg"/><Relationship Id="rId24" Type="http://schemas.openxmlformats.org/officeDocument/2006/relationships/image" Target="media/image24.jpeg"/><Relationship Id="rId23" Type="http://schemas.openxmlformats.org/officeDocument/2006/relationships/image" Target="media/image23.jpeg"/><Relationship Id="rId22" Type="http://schemas.openxmlformats.org/officeDocument/2006/relationships/image" Target="media/image22.jpeg"/><Relationship Id="rId21" Type="http://schemas.openxmlformats.org/officeDocument/2006/relationships/image" Target="media/image21.jpeg"/><Relationship Id="rId20" Type="http://schemas.openxmlformats.org/officeDocument/2006/relationships/image" Target="media/image20.jpeg"/><Relationship Id="rId2" Type="http://schemas.openxmlformats.org/officeDocument/2006/relationships/image" Target="media/image2.jpeg"/><Relationship Id="rId19" Type="http://schemas.openxmlformats.org/officeDocument/2006/relationships/image" Target="media/image19.jpeg"/><Relationship Id="rId18" Type="http://schemas.openxmlformats.org/officeDocument/2006/relationships/image" Target="media/image18.jpeg"/><Relationship Id="rId17" Type="http://schemas.openxmlformats.org/officeDocument/2006/relationships/image" Target="media/image17.jpeg"/><Relationship Id="rId16" Type="http://schemas.openxmlformats.org/officeDocument/2006/relationships/image" Target="media/image16.jpeg"/><Relationship Id="rId15" Type="http://schemas.openxmlformats.org/officeDocument/2006/relationships/image" Target="media/image15.jpeg"/><Relationship Id="rId14" Type="http://schemas.openxmlformats.org/officeDocument/2006/relationships/image" Target="media/image14.jpeg"/><Relationship Id="rId13" Type="http://schemas.openxmlformats.org/officeDocument/2006/relationships/image" Target="media/image13.jpeg"/><Relationship Id="rId12" Type="http://schemas.openxmlformats.org/officeDocument/2006/relationships/image" Target="media/image12.jpeg"/><Relationship Id="rId11" Type="http://schemas.openxmlformats.org/officeDocument/2006/relationships/image" Target="media/image11.jpeg"/><Relationship Id="rId10" Type="http://schemas.openxmlformats.org/officeDocument/2006/relationships/image" Target="media/image10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4"/>
  <sheetViews>
    <sheetView tabSelected="1" workbookViewId="0">
      <selection activeCell="K4" sqref="K4"/>
    </sheetView>
  </sheetViews>
  <sheetFormatPr defaultColWidth="9" defaultRowHeight="15"/>
  <cols>
    <col min="1" max="1" width="5.375" customWidth="1"/>
    <col min="2" max="2" width="8.14166666666667" customWidth="1"/>
    <col min="3" max="3" width="15.625" customWidth="1"/>
    <col min="4" max="4" width="11.7833333333333" customWidth="1"/>
    <col min="5" max="5" width="10.5" style="2" customWidth="1"/>
    <col min="6" max="6" width="5.71666666666667" style="2" customWidth="1"/>
    <col min="7" max="7" width="6.375" customWidth="1"/>
    <col min="8" max="8" width="7.71666666666667" customWidth="1"/>
    <col min="9" max="10" width="8.55833333333333" customWidth="1"/>
    <col min="11" max="14" width="4.71666666666667" customWidth="1"/>
    <col min="15" max="15" width="3.99166666666667" style="3" customWidth="1"/>
  </cols>
  <sheetData>
    <row r="1" spans="1:15">
      <c r="A1" t="s">
        <v>0</v>
      </c>
    </row>
    <row r="2" ht="18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5"/>
    </row>
    <row r="3" ht="32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7" t="s">
        <v>12</v>
      </c>
      <c r="L3" s="7"/>
      <c r="M3" s="7"/>
      <c r="N3" s="7"/>
      <c r="O3" s="7" t="s">
        <v>13</v>
      </c>
    </row>
    <row r="4" ht="30" customHeight="1" spans="1:15">
      <c r="A4" s="8">
        <v>1</v>
      </c>
      <c r="B4" s="9" t="s">
        <v>14</v>
      </c>
      <c r="C4" s="9" t="s">
        <v>15</v>
      </c>
      <c r="D4" s="9" t="s">
        <v>16</v>
      </c>
      <c r="E4" s="8" t="s">
        <v>17</v>
      </c>
      <c r="F4" s="8" t="s">
        <v>18</v>
      </c>
      <c r="G4" s="8">
        <v>1</v>
      </c>
      <c r="H4" s="8">
        <v>4</v>
      </c>
      <c r="I4" s="9"/>
      <c r="J4" s="9"/>
      <c r="K4" s="9" t="str">
        <f>_xlfn.DISPIMG("ID_A067E51125414737A9C5E77691024552",1)</f>
        <v>=DISPIMG("ID_A067E51125414737A9C5E77691024552",1)</v>
      </c>
      <c r="L4" s="9" t="str">
        <f>_xlfn.DISPIMG("ID_16F60EA4FEBF432F847F47CF579ED68C",1)</f>
        <v>=DISPIMG("ID_16F60EA4FEBF432F847F47CF579ED68C",1)</v>
      </c>
      <c r="M4" s="9"/>
      <c r="N4" s="9"/>
      <c r="O4" s="9" t="s">
        <v>19</v>
      </c>
    </row>
    <row r="5" ht="30" customHeight="1" spans="1:15">
      <c r="A5" s="8">
        <v>2</v>
      </c>
      <c r="B5" s="9" t="s">
        <v>14</v>
      </c>
      <c r="C5" s="9" t="s">
        <v>20</v>
      </c>
      <c r="D5" s="9"/>
      <c r="E5" s="8" t="s">
        <v>17</v>
      </c>
      <c r="F5" s="8" t="s">
        <v>18</v>
      </c>
      <c r="G5" s="8">
        <v>1</v>
      </c>
      <c r="H5" s="8">
        <v>4</v>
      </c>
      <c r="I5" s="9"/>
      <c r="J5" s="9"/>
      <c r="K5" s="9" t="str">
        <f>_xlfn.DISPIMG("ID_35A118F92B954C218E3A3A88D22F3E10",1)</f>
        <v>=DISPIMG("ID_35A118F92B954C218E3A3A88D22F3E10",1)</v>
      </c>
      <c r="L5" s="9" t="str">
        <f>_xlfn.DISPIMG("ID_BC6DCE3A49CE47DE959A830DEC0702C3",1)</f>
        <v>=DISPIMG("ID_BC6DCE3A49CE47DE959A830DEC0702C3",1)</v>
      </c>
      <c r="M5" s="9"/>
      <c r="N5" s="9"/>
      <c r="O5" s="9" t="s">
        <v>19</v>
      </c>
    </row>
    <row r="6" ht="44" customHeight="1" spans="1:15">
      <c r="A6" s="8">
        <v>3</v>
      </c>
      <c r="B6" s="9" t="s">
        <v>21</v>
      </c>
      <c r="C6" s="9" t="s">
        <v>22</v>
      </c>
      <c r="D6" s="9" t="s">
        <v>23</v>
      </c>
      <c r="E6" s="8" t="s">
        <v>24</v>
      </c>
      <c r="F6" s="8" t="s">
        <v>25</v>
      </c>
      <c r="G6" s="8">
        <v>1</v>
      </c>
      <c r="H6" s="8">
        <v>7980</v>
      </c>
      <c r="I6" s="9"/>
      <c r="J6" s="9"/>
      <c r="K6" s="9" t="str">
        <f>_xlfn.DISPIMG("ID_42C3746EFF7D4AE58B4D0340735DEAEA",1)</f>
        <v>=DISPIMG("ID_42C3746EFF7D4AE58B4D0340735DEAEA",1)</v>
      </c>
      <c r="L6" s="9" t="str">
        <f>_xlfn.DISPIMG("ID_7B71F2AD7B904217BC4872FE609094B3",1)</f>
        <v>=DISPIMG("ID_7B71F2AD7B904217BC4872FE609094B3",1)</v>
      </c>
      <c r="M6" s="9"/>
      <c r="N6" s="9"/>
      <c r="O6" s="9" t="s">
        <v>26</v>
      </c>
    </row>
    <row r="7" ht="44" customHeight="1" spans="1:15">
      <c r="A7" s="8">
        <v>4</v>
      </c>
      <c r="B7" s="9" t="s">
        <v>21</v>
      </c>
      <c r="C7" s="9" t="s">
        <v>27</v>
      </c>
      <c r="D7" s="9" t="s">
        <v>28</v>
      </c>
      <c r="E7" s="8" t="s">
        <v>24</v>
      </c>
      <c r="F7" s="8" t="s">
        <v>25</v>
      </c>
      <c r="G7" s="8">
        <v>1</v>
      </c>
      <c r="H7" s="8">
        <v>420</v>
      </c>
      <c r="I7" s="9"/>
      <c r="J7" s="9"/>
      <c r="K7" s="9" t="str">
        <f>_xlfn.DISPIMG("ID_16788B33CA7347259C4FFC44BAEF68CA",1)</f>
        <v>=DISPIMG("ID_16788B33CA7347259C4FFC44BAEF68CA",1)</v>
      </c>
      <c r="L7" s="9" t="str">
        <f>_xlfn.DISPIMG("ID_CA35A59B4C3D4CBB9E593CF98B3C236D",1)</f>
        <v>=DISPIMG("ID_CA35A59B4C3D4CBB9E593CF98B3C236D",1)</v>
      </c>
      <c r="M7" s="9"/>
      <c r="N7" s="9"/>
      <c r="O7" s="9" t="s">
        <v>26</v>
      </c>
    </row>
    <row r="8" ht="44" customHeight="1" spans="1:15">
      <c r="A8" s="8">
        <v>5</v>
      </c>
      <c r="B8" s="9" t="s">
        <v>21</v>
      </c>
      <c r="C8" s="9" t="s">
        <v>29</v>
      </c>
      <c r="D8" s="9" t="s">
        <v>30</v>
      </c>
      <c r="E8" s="8" t="s">
        <v>24</v>
      </c>
      <c r="F8" s="8" t="s">
        <v>31</v>
      </c>
      <c r="G8" s="8">
        <v>1</v>
      </c>
      <c r="H8" s="8">
        <v>100</v>
      </c>
      <c r="I8" s="9"/>
      <c r="J8" s="9"/>
      <c r="K8" s="9" t="str">
        <f>_xlfn.DISPIMG("ID_DD03F766F27C411C993D795057134262",1)</f>
        <v>=DISPIMG("ID_DD03F766F27C411C993D795057134262",1)</v>
      </c>
      <c r="L8" s="9"/>
      <c r="M8" s="9"/>
      <c r="N8" s="9"/>
      <c r="O8" s="9" t="s">
        <v>26</v>
      </c>
    </row>
    <row r="9" ht="44" customHeight="1" spans="1:15">
      <c r="A9" s="8">
        <v>6</v>
      </c>
      <c r="B9" s="9" t="s">
        <v>21</v>
      </c>
      <c r="C9" s="9" t="s">
        <v>32</v>
      </c>
      <c r="D9" s="9" t="s">
        <v>33</v>
      </c>
      <c r="E9" s="8" t="s">
        <v>24</v>
      </c>
      <c r="F9" s="8" t="s">
        <v>25</v>
      </c>
      <c r="G9" s="8">
        <v>1</v>
      </c>
      <c r="H9" s="8">
        <v>1000</v>
      </c>
      <c r="I9" s="9"/>
      <c r="J9" s="9"/>
      <c r="K9" s="9" t="str">
        <f>_xlfn.DISPIMG("ID_F2B9C7D916F548BDA24BB3317B97618A",1)</f>
        <v>=DISPIMG("ID_F2B9C7D916F548BDA24BB3317B97618A",1)</v>
      </c>
      <c r="L9" s="9" t="str">
        <f>_xlfn.DISPIMG("ID_14A4B7482A9E41BBA2198D10550522EF",1)</f>
        <v>=DISPIMG("ID_14A4B7482A9E41BBA2198D10550522EF",1)</v>
      </c>
      <c r="M9" s="9"/>
      <c r="N9" s="9"/>
      <c r="O9" s="9" t="s">
        <v>26</v>
      </c>
    </row>
    <row r="10" ht="30" customHeight="1" spans="1:15">
      <c r="A10" s="8">
        <v>7</v>
      </c>
      <c r="B10" s="9" t="s">
        <v>21</v>
      </c>
      <c r="C10" s="9" t="s">
        <v>34</v>
      </c>
      <c r="D10" s="9" t="s">
        <v>35</v>
      </c>
      <c r="E10" s="8" t="s">
        <v>36</v>
      </c>
      <c r="F10" s="8" t="s">
        <v>37</v>
      </c>
      <c r="G10" s="8">
        <v>1</v>
      </c>
      <c r="H10" s="8">
        <v>100</v>
      </c>
      <c r="I10" s="9"/>
      <c r="J10" s="9"/>
      <c r="K10" s="9" t="str">
        <f>_xlfn.DISPIMG("ID_47C041619AC940F98677057D78D869EE",1)</f>
        <v>=DISPIMG("ID_47C041619AC940F98677057D78D869EE",1)</v>
      </c>
      <c r="L10" s="9" t="str">
        <f>_xlfn.DISPIMG("ID_CB3599F6A3CB46A385EC8455907F5E6A",1)</f>
        <v>=DISPIMG("ID_CB3599F6A3CB46A385EC8455907F5E6A",1)</v>
      </c>
      <c r="M10" s="9"/>
      <c r="N10" s="9"/>
      <c r="O10" s="9" t="s">
        <v>26</v>
      </c>
    </row>
    <row r="11" ht="30" customHeight="1" spans="1:15">
      <c r="A11" s="8">
        <v>8</v>
      </c>
      <c r="B11" s="9" t="s">
        <v>21</v>
      </c>
      <c r="C11" s="9" t="s">
        <v>38</v>
      </c>
      <c r="D11" s="9" t="s">
        <v>39</v>
      </c>
      <c r="E11" s="8" t="s">
        <v>36</v>
      </c>
      <c r="F11" s="8" t="s">
        <v>37</v>
      </c>
      <c r="G11" s="8">
        <v>1</v>
      </c>
      <c r="H11" s="8">
        <v>100</v>
      </c>
      <c r="I11" s="9"/>
      <c r="J11" s="9"/>
      <c r="K11" s="9"/>
      <c r="L11" s="9"/>
      <c r="M11" s="9"/>
      <c r="N11" s="9"/>
      <c r="O11" s="9" t="s">
        <v>26</v>
      </c>
    </row>
    <row r="12" ht="30" customHeight="1" spans="1:15">
      <c r="A12" s="8">
        <v>9</v>
      </c>
      <c r="B12" s="9" t="s">
        <v>21</v>
      </c>
      <c r="C12" s="9" t="s">
        <v>40</v>
      </c>
      <c r="D12" s="9" t="s">
        <v>41</v>
      </c>
      <c r="E12" s="8" t="s">
        <v>36</v>
      </c>
      <c r="F12" s="8" t="s">
        <v>42</v>
      </c>
      <c r="G12" s="8">
        <v>1</v>
      </c>
      <c r="H12" s="8">
        <v>100</v>
      </c>
      <c r="I12" s="9"/>
      <c r="J12" s="9"/>
      <c r="K12" s="9" t="str">
        <f>_xlfn.DISPIMG("ID_E6CF05916DC94EAABE125201BD3167BA",1)</f>
        <v>=DISPIMG("ID_E6CF05916DC94EAABE125201BD3167BA",1)</v>
      </c>
      <c r="L12" s="9"/>
      <c r="M12" s="9"/>
      <c r="N12" s="9"/>
      <c r="O12" s="9" t="s">
        <v>26</v>
      </c>
    </row>
    <row r="13" ht="30" customHeight="1" spans="1:15">
      <c r="A13" s="8">
        <v>10</v>
      </c>
      <c r="B13" s="9" t="s">
        <v>21</v>
      </c>
      <c r="C13" s="9" t="s">
        <v>43</v>
      </c>
      <c r="D13" s="9" t="s">
        <v>44</v>
      </c>
      <c r="E13" s="8" t="s">
        <v>45</v>
      </c>
      <c r="F13" s="8" t="s">
        <v>42</v>
      </c>
      <c r="G13" s="8">
        <v>1</v>
      </c>
      <c r="H13" s="8">
        <v>1</v>
      </c>
      <c r="I13" s="9"/>
      <c r="J13" s="9"/>
      <c r="K13" s="9"/>
      <c r="L13" s="9"/>
      <c r="M13" s="9"/>
      <c r="N13" s="9"/>
      <c r="O13" s="9" t="s">
        <v>26</v>
      </c>
    </row>
    <row r="14" s="1" customFormat="1" ht="30" customHeight="1" spans="1:15">
      <c r="A14" s="8">
        <v>11</v>
      </c>
      <c r="B14" s="9" t="s">
        <v>21</v>
      </c>
      <c r="C14" s="9" t="s">
        <v>46</v>
      </c>
      <c r="D14" s="9" t="s">
        <v>47</v>
      </c>
      <c r="E14" s="8" t="s">
        <v>36</v>
      </c>
      <c r="F14" s="8" t="s">
        <v>42</v>
      </c>
      <c r="G14" s="8">
        <v>1</v>
      </c>
      <c r="H14" s="8">
        <v>100</v>
      </c>
      <c r="I14" s="9"/>
      <c r="J14" s="9"/>
      <c r="K14" s="9" t="str">
        <f>_xlfn.DISPIMG("ID_9FD7C45F4F5D4201A6D05B026F84D49C",1)</f>
        <v>=DISPIMG("ID_9FD7C45F4F5D4201A6D05B026F84D49C",1)</v>
      </c>
      <c r="L14" s="9"/>
      <c r="M14" s="9"/>
      <c r="N14" s="9"/>
      <c r="O14" s="9" t="s">
        <v>26</v>
      </c>
    </row>
    <row r="15" s="1" customFormat="1" ht="30" customHeight="1" spans="1:15">
      <c r="A15" s="8">
        <v>12</v>
      </c>
      <c r="B15" s="9" t="s">
        <v>21</v>
      </c>
      <c r="C15" s="9" t="s">
        <v>48</v>
      </c>
      <c r="D15" s="9" t="s">
        <v>49</v>
      </c>
      <c r="E15" s="8" t="s">
        <v>50</v>
      </c>
      <c r="F15" s="8" t="s">
        <v>42</v>
      </c>
      <c r="G15" s="8">
        <v>1</v>
      </c>
      <c r="H15" s="8">
        <v>1</v>
      </c>
      <c r="I15" s="9"/>
      <c r="J15" s="9"/>
      <c r="K15" s="9"/>
      <c r="L15" s="9"/>
      <c r="M15" s="9"/>
      <c r="N15" s="9"/>
      <c r="O15" s="9" t="s">
        <v>26</v>
      </c>
    </row>
    <row r="16" s="1" customFormat="1" ht="30" customHeight="1" spans="1:15">
      <c r="A16" s="8">
        <v>13</v>
      </c>
      <c r="B16" s="9" t="s">
        <v>21</v>
      </c>
      <c r="C16" s="9" t="s">
        <v>51</v>
      </c>
      <c r="D16" s="9" t="s">
        <v>52</v>
      </c>
      <c r="E16" s="8" t="s">
        <v>36</v>
      </c>
      <c r="F16" s="8" t="s">
        <v>42</v>
      </c>
      <c r="G16" s="8">
        <v>1</v>
      </c>
      <c r="H16" s="8">
        <v>4600</v>
      </c>
      <c r="I16" s="9"/>
      <c r="J16" s="9"/>
      <c r="K16" s="9" t="str">
        <f>_xlfn.DISPIMG("ID_CC176C55E511414CA5A3FD50C9173EFA",1)</f>
        <v>=DISPIMG("ID_CC176C55E511414CA5A3FD50C9173EFA",1)</v>
      </c>
      <c r="L16" s="9" t="str">
        <f>_xlfn.DISPIMG("ID_FB8B979C44284C579633606A0D9599F1",1)</f>
        <v>=DISPIMG("ID_FB8B979C44284C579633606A0D9599F1",1)</v>
      </c>
      <c r="M16" s="9"/>
      <c r="N16" s="9"/>
      <c r="O16" s="9" t="s">
        <v>26</v>
      </c>
    </row>
    <row r="17" s="1" customFormat="1" ht="30" customHeight="1" spans="1:15">
      <c r="A17" s="8">
        <v>14</v>
      </c>
      <c r="B17" s="9" t="s">
        <v>21</v>
      </c>
      <c r="C17" s="9" t="s">
        <v>53</v>
      </c>
      <c r="D17" s="9" t="s">
        <v>54</v>
      </c>
      <c r="E17" s="8" t="s">
        <v>36</v>
      </c>
      <c r="F17" s="8" t="s">
        <v>42</v>
      </c>
      <c r="G17" s="8">
        <v>1</v>
      </c>
      <c r="H17" s="8">
        <v>1</v>
      </c>
      <c r="I17" s="9"/>
      <c r="J17" s="9"/>
      <c r="K17" s="9"/>
      <c r="L17" s="9"/>
      <c r="M17" s="9"/>
      <c r="N17" s="9"/>
      <c r="O17" s="9" t="s">
        <v>26</v>
      </c>
    </row>
    <row r="18" s="1" customFormat="1" ht="30" customHeight="1" spans="1:15">
      <c r="A18" s="8">
        <v>15</v>
      </c>
      <c r="B18" s="9" t="s">
        <v>21</v>
      </c>
      <c r="C18" s="9" t="s">
        <v>55</v>
      </c>
      <c r="D18" s="9" t="s">
        <v>56</v>
      </c>
      <c r="E18" s="8" t="s">
        <v>36</v>
      </c>
      <c r="F18" s="8" t="s">
        <v>42</v>
      </c>
      <c r="G18" s="8">
        <v>1</v>
      </c>
      <c r="H18" s="8">
        <v>1000</v>
      </c>
      <c r="I18" s="9"/>
      <c r="J18" s="9"/>
      <c r="K18" s="9" t="str">
        <f>_xlfn.DISPIMG("ID_2084C9D177004761A571C6CBFCEB1099",1)</f>
        <v>=DISPIMG("ID_2084C9D177004761A571C6CBFCEB1099",1)</v>
      </c>
      <c r="L18" s="9"/>
      <c r="M18" s="9"/>
      <c r="N18" s="9"/>
      <c r="O18" s="9" t="s">
        <v>26</v>
      </c>
    </row>
    <row r="19" s="1" customFormat="1" ht="30" customHeight="1" spans="1:15">
      <c r="A19" s="8">
        <v>16</v>
      </c>
      <c r="B19" s="9" t="s">
        <v>21</v>
      </c>
      <c r="C19" s="9" t="s">
        <v>55</v>
      </c>
      <c r="D19" s="9" t="s">
        <v>57</v>
      </c>
      <c r="E19" s="8" t="s">
        <v>36</v>
      </c>
      <c r="F19" s="8" t="s">
        <v>42</v>
      </c>
      <c r="G19" s="8">
        <v>1</v>
      </c>
      <c r="H19" s="8">
        <v>1000</v>
      </c>
      <c r="I19" s="9"/>
      <c r="J19" s="9"/>
      <c r="K19" s="9" t="str">
        <f>_xlfn.DISPIMG("ID_F55A87900B4241FCA72F81A600136CE0",1)</f>
        <v>=DISPIMG("ID_F55A87900B4241FCA72F81A600136CE0",1)</v>
      </c>
      <c r="L19" s="9"/>
      <c r="M19" s="9"/>
      <c r="N19" s="9"/>
      <c r="O19" s="9" t="s">
        <v>26</v>
      </c>
    </row>
    <row r="20" s="1" customFormat="1" ht="30" customHeight="1" spans="1:15">
      <c r="A20" s="8">
        <v>17</v>
      </c>
      <c r="B20" s="9" t="s">
        <v>21</v>
      </c>
      <c r="C20" s="9" t="s">
        <v>29</v>
      </c>
      <c r="D20" s="9" t="s">
        <v>52</v>
      </c>
      <c r="E20" s="8" t="s">
        <v>36</v>
      </c>
      <c r="F20" s="8" t="s">
        <v>58</v>
      </c>
      <c r="G20" s="8">
        <v>5</v>
      </c>
      <c r="H20" s="8">
        <v>500</v>
      </c>
      <c r="I20" s="9"/>
      <c r="J20" s="9"/>
      <c r="K20" s="9" t="str">
        <f>_xlfn.DISPIMG("ID_17D56C9080054228B4F6292509D365AC",1)</f>
        <v>=DISPIMG("ID_17D56C9080054228B4F6292509D365AC",1)</v>
      </c>
      <c r="L20" s="9" t="str">
        <f>_xlfn.DISPIMG("ID_6849D28EC6D347C683C6AFDE0A920723",1)</f>
        <v>=DISPIMG("ID_6849D28EC6D347C683C6AFDE0A920723",1)</v>
      </c>
      <c r="M20" s="9" t="str">
        <f>_xlfn.DISPIMG("ID_DBE48D292D16408BA0F368136CC30098",1)</f>
        <v>=DISPIMG("ID_DBE48D292D16408BA0F368136CC30098",1)</v>
      </c>
      <c r="N20" s="9"/>
      <c r="O20" s="9" t="s">
        <v>26</v>
      </c>
    </row>
    <row r="21" s="1" customFormat="1" ht="30" customHeight="1" spans="1:15">
      <c r="A21" s="8">
        <v>18</v>
      </c>
      <c r="B21" s="9" t="s">
        <v>21</v>
      </c>
      <c r="C21" s="9" t="s">
        <v>59</v>
      </c>
      <c r="D21" s="9" t="s">
        <v>60</v>
      </c>
      <c r="E21" s="8" t="s">
        <v>36</v>
      </c>
      <c r="F21" s="8" t="s">
        <v>61</v>
      </c>
      <c r="G21" s="8">
        <v>4</v>
      </c>
      <c r="H21" s="8">
        <v>200</v>
      </c>
      <c r="I21" s="9"/>
      <c r="J21" s="9"/>
      <c r="K21" s="9" t="str">
        <f>_xlfn.DISPIMG("ID_EB83BEDFBD1246138A3C1E9C8FAEE8B1",1)</f>
        <v>=DISPIMG("ID_EB83BEDFBD1246138A3C1E9C8FAEE8B1",1)</v>
      </c>
      <c r="L21" s="9" t="str">
        <f>_xlfn.DISPIMG("ID_242F12855599443DA1D0AA7209D06080",1)</f>
        <v>=DISPIMG("ID_242F12855599443DA1D0AA7209D06080",1)</v>
      </c>
      <c r="M21" s="9"/>
      <c r="N21" s="9"/>
      <c r="O21" s="9" t="s">
        <v>26</v>
      </c>
    </row>
    <row r="22" s="1" customFormat="1" ht="30" customHeight="1" spans="1:15">
      <c r="A22" s="8">
        <v>19</v>
      </c>
      <c r="B22" s="9" t="s">
        <v>21</v>
      </c>
      <c r="C22" s="9" t="s">
        <v>62</v>
      </c>
      <c r="D22" s="9" t="s">
        <v>52</v>
      </c>
      <c r="E22" s="8" t="s">
        <v>36</v>
      </c>
      <c r="F22" s="8" t="s">
        <v>61</v>
      </c>
      <c r="G22" s="8">
        <v>3</v>
      </c>
      <c r="H22" s="8">
        <v>150</v>
      </c>
      <c r="I22" s="9"/>
      <c r="J22" s="9"/>
      <c r="K22" s="9" t="str">
        <f>_xlfn.DISPIMG("ID_7F84B7998E0D450BA1C7EC54F149911A",1)</f>
        <v>=DISPIMG("ID_7F84B7998E0D450BA1C7EC54F149911A",1)</v>
      </c>
      <c r="L22" s="9"/>
      <c r="M22" s="9"/>
      <c r="N22" s="9"/>
      <c r="O22" s="9" t="s">
        <v>26</v>
      </c>
    </row>
    <row r="23" s="1" customFormat="1" ht="30" customHeight="1" spans="1:15">
      <c r="A23" s="8">
        <v>20</v>
      </c>
      <c r="B23" s="9" t="s">
        <v>21</v>
      </c>
      <c r="C23" s="9" t="s">
        <v>27</v>
      </c>
      <c r="D23" s="9" t="s">
        <v>63</v>
      </c>
      <c r="E23" s="8" t="s">
        <v>36</v>
      </c>
      <c r="F23" s="8" t="s">
        <v>25</v>
      </c>
      <c r="G23" s="8">
        <v>1</v>
      </c>
      <c r="H23" s="8">
        <v>759</v>
      </c>
      <c r="I23" s="9"/>
      <c r="J23" s="9"/>
      <c r="K23" s="9" t="str">
        <f>_xlfn.DISPIMG("ID_DA21EEFF497C48B3BA9A03F8EA31D4E4",1)</f>
        <v>=DISPIMG("ID_DA21EEFF497C48B3BA9A03F8EA31D4E4",1)</v>
      </c>
      <c r="L23" s="9"/>
      <c r="M23" s="9"/>
      <c r="N23" s="9"/>
      <c r="O23" s="9" t="s">
        <v>26</v>
      </c>
    </row>
    <row r="24" s="1" customFormat="1" ht="30" customHeight="1" spans="1:15">
      <c r="A24" s="8">
        <v>21</v>
      </c>
      <c r="B24" s="9" t="s">
        <v>21</v>
      </c>
      <c r="C24" s="9" t="s">
        <v>64</v>
      </c>
      <c r="D24" s="9" t="s">
        <v>52</v>
      </c>
      <c r="E24" s="8" t="s">
        <v>36</v>
      </c>
      <c r="F24" s="8" t="s">
        <v>61</v>
      </c>
      <c r="G24" s="8">
        <v>2</v>
      </c>
      <c r="H24" s="8">
        <v>80</v>
      </c>
      <c r="I24" s="9"/>
      <c r="J24" s="9"/>
      <c r="K24" s="9" t="str">
        <f>_xlfn.DISPIMG("ID_F2F3561E6A9640BAAA182540D1A449DD",1)</f>
        <v>=DISPIMG("ID_F2F3561E6A9640BAAA182540D1A449DD",1)</v>
      </c>
      <c r="L24" s="9"/>
      <c r="M24" s="9"/>
      <c r="N24" s="9"/>
      <c r="O24" s="9" t="s">
        <v>26</v>
      </c>
    </row>
    <row r="25" s="1" customFormat="1" ht="30" customHeight="1" spans="1:15">
      <c r="A25" s="8">
        <v>22</v>
      </c>
      <c r="B25" s="9" t="s">
        <v>21</v>
      </c>
      <c r="C25" s="9" t="s">
        <v>65</v>
      </c>
      <c r="D25" s="9" t="s">
        <v>66</v>
      </c>
      <c r="E25" s="8" t="s">
        <v>36</v>
      </c>
      <c r="F25" s="8" t="s">
        <v>31</v>
      </c>
      <c r="G25" s="8">
        <v>12</v>
      </c>
      <c r="H25" s="8">
        <v>13200</v>
      </c>
      <c r="I25" s="9"/>
      <c r="J25" s="9"/>
      <c r="K25" s="9" t="str">
        <f>_xlfn.DISPIMG("ID_A6C9E9876F1F4BDAACB90B44192D1865",1)</f>
        <v>=DISPIMG("ID_A6C9E9876F1F4BDAACB90B44192D1865",1)</v>
      </c>
      <c r="L25" s="9" t="str">
        <f>_xlfn.DISPIMG("ID_F9440A51865740C7A89C677F3F9FA4A1",1)</f>
        <v>=DISPIMG("ID_F9440A51865740C7A89C677F3F9FA4A1",1)</v>
      </c>
      <c r="M25" s="9"/>
      <c r="N25" s="9"/>
      <c r="O25" s="9" t="s">
        <v>26</v>
      </c>
    </row>
    <row r="26" s="1" customFormat="1" ht="30" customHeight="1" spans="1:15">
      <c r="A26" s="8">
        <v>23</v>
      </c>
      <c r="B26" s="9" t="s">
        <v>21</v>
      </c>
      <c r="C26" s="9" t="s">
        <v>67</v>
      </c>
      <c r="D26" s="9" t="s">
        <v>52</v>
      </c>
      <c r="E26" s="8" t="s">
        <v>36</v>
      </c>
      <c r="F26" s="8" t="s">
        <v>31</v>
      </c>
      <c r="G26" s="8">
        <v>6</v>
      </c>
      <c r="H26" s="8">
        <v>1380</v>
      </c>
      <c r="I26" s="9"/>
      <c r="J26" s="9"/>
      <c r="K26" s="9" t="str">
        <f>_xlfn.DISPIMG("ID_48102DB873B941FD90F3E3F816113BBD",1)</f>
        <v>=DISPIMG("ID_48102DB873B941FD90F3E3F816113BBD",1)</v>
      </c>
      <c r="L26" s="9"/>
      <c r="M26" s="9"/>
      <c r="N26" s="9"/>
      <c r="O26" s="9" t="s">
        <v>26</v>
      </c>
    </row>
    <row r="27" s="1" customFormat="1" ht="30" customHeight="1" spans="1:15">
      <c r="A27" s="8">
        <v>24</v>
      </c>
      <c r="B27" s="9" t="s">
        <v>21</v>
      </c>
      <c r="C27" s="9" t="s">
        <v>68</v>
      </c>
      <c r="D27" s="9" t="s">
        <v>52</v>
      </c>
      <c r="E27" s="8" t="s">
        <v>36</v>
      </c>
      <c r="F27" s="8" t="s">
        <v>42</v>
      </c>
      <c r="G27" s="8">
        <v>1</v>
      </c>
      <c r="H27" s="8">
        <v>100</v>
      </c>
      <c r="I27" s="9"/>
      <c r="J27" s="9"/>
      <c r="K27" s="9" t="str">
        <f>_xlfn.DISPIMG("ID_AB1E0A0F9DFE4DBCB0C2C47DF9281641",1)</f>
        <v>=DISPIMG("ID_AB1E0A0F9DFE4DBCB0C2C47DF9281641",1)</v>
      </c>
      <c r="L27" s="9"/>
      <c r="M27" s="9"/>
      <c r="N27" s="9"/>
      <c r="O27" s="9" t="s">
        <v>26</v>
      </c>
    </row>
    <row r="28" s="1" customFormat="1" ht="30" customHeight="1" spans="1:15">
      <c r="A28" s="8">
        <v>25</v>
      </c>
      <c r="B28" s="9" t="s">
        <v>21</v>
      </c>
      <c r="C28" s="9" t="s">
        <v>69</v>
      </c>
      <c r="D28" s="9" t="s">
        <v>70</v>
      </c>
      <c r="E28" s="8" t="s">
        <v>36</v>
      </c>
      <c r="F28" s="8" t="s">
        <v>31</v>
      </c>
      <c r="G28" s="8">
        <v>7</v>
      </c>
      <c r="H28" s="8">
        <v>700</v>
      </c>
      <c r="I28" s="9"/>
      <c r="J28" s="9"/>
      <c r="K28" s="9" t="str">
        <f>_xlfn.DISPIMG("ID_B57037670FDF4D4888DEEFC8800B2B6F",1)</f>
        <v>=DISPIMG("ID_B57037670FDF4D4888DEEFC8800B2B6F",1)</v>
      </c>
      <c r="L28" s="9"/>
      <c r="M28" s="9"/>
      <c r="N28" s="9"/>
      <c r="O28" s="9" t="s">
        <v>26</v>
      </c>
    </row>
    <row r="29" s="1" customFormat="1" ht="30" customHeight="1" spans="1:15">
      <c r="A29" s="8">
        <v>26</v>
      </c>
      <c r="B29" s="9" t="s">
        <v>21</v>
      </c>
      <c r="C29" s="9" t="s">
        <v>71</v>
      </c>
      <c r="D29" s="9" t="s">
        <v>72</v>
      </c>
      <c r="E29" s="8" t="s">
        <v>36</v>
      </c>
      <c r="F29" s="8" t="s">
        <v>42</v>
      </c>
      <c r="G29" s="8">
        <v>1</v>
      </c>
      <c r="H29" s="8">
        <v>680</v>
      </c>
      <c r="I29" s="9"/>
      <c r="J29" s="9"/>
      <c r="K29" s="9" t="str">
        <f>_xlfn.DISPIMG("ID_B630838BEC0245A483159EEAC9552CAB",1)</f>
        <v>=DISPIMG("ID_B630838BEC0245A483159EEAC9552CAB",1)</v>
      </c>
      <c r="L29" s="9"/>
      <c r="M29" s="9"/>
      <c r="N29" s="9"/>
      <c r="O29" s="9" t="s">
        <v>26</v>
      </c>
    </row>
    <row r="30" s="1" customFormat="1" ht="30" customHeight="1" spans="1:15">
      <c r="A30" s="8">
        <v>27</v>
      </c>
      <c r="B30" s="9" t="s">
        <v>14</v>
      </c>
      <c r="C30" s="9" t="s">
        <v>73</v>
      </c>
      <c r="D30" s="9"/>
      <c r="E30" s="8" t="s">
        <v>36</v>
      </c>
      <c r="F30" s="8" t="s">
        <v>18</v>
      </c>
      <c r="G30" s="8">
        <v>1</v>
      </c>
      <c r="H30" s="8">
        <v>2</v>
      </c>
      <c r="I30" s="9"/>
      <c r="J30" s="9"/>
      <c r="K30" s="9"/>
      <c r="L30" s="9"/>
      <c r="M30" s="9"/>
      <c r="N30" s="9"/>
      <c r="O30" s="9" t="s">
        <v>19</v>
      </c>
    </row>
    <row r="31" s="1" customFormat="1" ht="30" customHeight="1" spans="1:15">
      <c r="A31" s="8">
        <v>28</v>
      </c>
      <c r="B31" s="9" t="s">
        <v>14</v>
      </c>
      <c r="C31" s="9" t="s">
        <v>74</v>
      </c>
      <c r="D31" s="9"/>
      <c r="E31" s="8" t="s">
        <v>36</v>
      </c>
      <c r="F31" s="8" t="s">
        <v>18</v>
      </c>
      <c r="G31" s="8">
        <v>1</v>
      </c>
      <c r="H31" s="8">
        <v>2</v>
      </c>
      <c r="I31" s="9"/>
      <c r="J31" s="9"/>
      <c r="K31" s="9"/>
      <c r="L31" s="9"/>
      <c r="M31" s="9"/>
      <c r="N31" s="9"/>
      <c r="O31" s="9" t="s">
        <v>19</v>
      </c>
    </row>
    <row r="32" s="1" customFormat="1" ht="30" customHeight="1" spans="1:15">
      <c r="A32" s="8">
        <v>29</v>
      </c>
      <c r="B32" s="9" t="s">
        <v>75</v>
      </c>
      <c r="C32" s="9" t="s">
        <v>76</v>
      </c>
      <c r="D32" s="9"/>
      <c r="E32" s="8" t="s">
        <v>77</v>
      </c>
      <c r="F32" s="8" t="s">
        <v>42</v>
      </c>
      <c r="G32" s="8">
        <v>3</v>
      </c>
      <c r="H32" s="8">
        <v>150</v>
      </c>
      <c r="I32" s="9"/>
      <c r="J32" s="9"/>
      <c r="K32" s="9" t="str">
        <f>_xlfn.DISPIMG("ID_1F3BE8237AEE4CD2933D0EB468F4422E",1)</f>
        <v>=DISPIMG("ID_1F3BE8237AEE4CD2933D0EB468F4422E",1)</v>
      </c>
      <c r="L32" s="9" t="str">
        <f>_xlfn.DISPIMG("ID_9CF64908B6A14D88844D224DAC8635C2",1)</f>
        <v>=DISPIMG("ID_9CF64908B6A14D88844D224DAC8635C2",1)</v>
      </c>
      <c r="M32" s="9" t="str">
        <f>_xlfn.DISPIMG("ID_D841F3BCE7104F2483AFC31F619EB363",1)</f>
        <v>=DISPIMG("ID_D841F3BCE7104F2483AFC31F619EB363",1)</v>
      </c>
      <c r="N32" s="9"/>
      <c r="O32" s="9" t="s">
        <v>26</v>
      </c>
    </row>
    <row r="33" s="1" customFormat="1" ht="30" customHeight="1" spans="1:15">
      <c r="A33" s="10">
        <v>30</v>
      </c>
      <c r="B33" s="10" t="s">
        <v>21</v>
      </c>
      <c r="C33" s="11" t="s">
        <v>78</v>
      </c>
      <c r="D33" s="10"/>
      <c r="E33" s="10" t="s">
        <v>77</v>
      </c>
      <c r="F33" s="10" t="s">
        <v>58</v>
      </c>
      <c r="G33" s="10">
        <v>8</v>
      </c>
      <c r="H33" s="10">
        <v>800</v>
      </c>
      <c r="I33" s="10"/>
      <c r="J33" s="10"/>
      <c r="K33" s="9" t="str">
        <f>_xlfn.DISPIMG("ID_A39027616CF64A3EBA68AEA29BC578F2",1)</f>
        <v>=DISPIMG("ID_A39027616CF64A3EBA68AEA29BC578F2",1)</v>
      </c>
      <c r="L33" s="9" t="str">
        <f>_xlfn.DISPIMG("ID_8797440FE8F34E3DAD7DED7EAFD2DD35",1)</f>
        <v>=DISPIMG("ID_8797440FE8F34E3DAD7DED7EAFD2DD35",1)</v>
      </c>
      <c r="M33" s="9" t="str">
        <f>_xlfn.DISPIMG("ID_049C766E2FF541F397D4B8A688600C87",1)</f>
        <v>=DISPIMG("ID_049C766E2FF541F397D4B8A688600C87",1)</v>
      </c>
      <c r="N33" s="9"/>
      <c r="O33" s="9" t="s">
        <v>26</v>
      </c>
    </row>
    <row r="34" s="1" customFormat="1" ht="30" customHeight="1" spans="1:15">
      <c r="A34" s="12"/>
      <c r="B34" s="12"/>
      <c r="C34" s="13"/>
      <c r="D34" s="12"/>
      <c r="E34" s="12"/>
      <c r="F34" s="12"/>
      <c r="G34" s="12"/>
      <c r="H34" s="12"/>
      <c r="I34" s="12"/>
      <c r="J34" s="12"/>
      <c r="K34" s="9" t="str">
        <f>_xlfn.DISPIMG("ID_F47EB9E4B51D46CDA3DC8330DD284EC9",1)</f>
        <v>=DISPIMG("ID_F47EB9E4B51D46CDA3DC8330DD284EC9",1)</v>
      </c>
      <c r="L34" s="9" t="str">
        <f>_xlfn.DISPIMG("ID_1D4552D256684710AD12D06BAC712775",1)</f>
        <v>=DISPIMG("ID_1D4552D256684710AD12D06BAC712775",1)</v>
      </c>
      <c r="M34" s="9" t="str">
        <f>_xlfn.DISPIMG("ID_F8B40C5129D04EE49F685300E31FE09E",1)</f>
        <v>=DISPIMG("ID_F8B40C5129D04EE49F685300E31FE09E",1)</v>
      </c>
      <c r="N34" s="9"/>
      <c r="O34" s="9" t="s">
        <v>26</v>
      </c>
    </row>
    <row r="35" s="1" customFormat="1" ht="30" customHeight="1" spans="1:15">
      <c r="A35" s="14"/>
      <c r="B35" s="14"/>
      <c r="C35" s="15"/>
      <c r="D35" s="14"/>
      <c r="E35" s="14"/>
      <c r="F35" s="14"/>
      <c r="G35" s="14"/>
      <c r="H35" s="14"/>
      <c r="I35" s="14"/>
      <c r="J35" s="14"/>
      <c r="K35" s="9" t="str">
        <f>_xlfn.DISPIMG("ID_6A7FFFD6573748D2B96C9113176A711E",1)</f>
        <v>=DISPIMG("ID_6A7FFFD6573748D2B96C9113176A711E",1)</v>
      </c>
      <c r="L35" s="9" t="str">
        <f>_xlfn.DISPIMG("ID_9B2F4F238D5848818C3CE1510B3915E2",1)</f>
        <v>=DISPIMG("ID_9B2F4F238D5848818C3CE1510B3915E2",1)</v>
      </c>
      <c r="M35" s="9"/>
      <c r="N35" s="9"/>
      <c r="O35" s="9" t="s">
        <v>26</v>
      </c>
    </row>
    <row r="36" s="1" customFormat="1" ht="30" customHeight="1" spans="1:15">
      <c r="A36" s="8">
        <v>31</v>
      </c>
      <c r="B36" s="9" t="s">
        <v>21</v>
      </c>
      <c r="C36" s="9" t="s">
        <v>79</v>
      </c>
      <c r="D36" s="9" t="s">
        <v>80</v>
      </c>
      <c r="E36" s="8" t="s">
        <v>77</v>
      </c>
      <c r="F36" s="8" t="s">
        <v>61</v>
      </c>
      <c r="G36" s="8">
        <v>2</v>
      </c>
      <c r="H36" s="8">
        <v>100</v>
      </c>
      <c r="I36" s="9"/>
      <c r="J36" s="9"/>
      <c r="K36" s="9" t="str">
        <f>_xlfn.DISPIMG("ID_3966557C6EBE4EA5B4B3256074EC5E22",1)</f>
        <v>=DISPIMG("ID_3966557C6EBE4EA5B4B3256074EC5E22",1)</v>
      </c>
      <c r="L36" s="9"/>
      <c r="M36" s="9"/>
      <c r="N36" s="9"/>
      <c r="O36" s="9" t="s">
        <v>26</v>
      </c>
    </row>
    <row r="37" s="1" customFormat="1" ht="30" customHeight="1" spans="1:15">
      <c r="A37" s="8">
        <v>32</v>
      </c>
      <c r="B37" s="9" t="s">
        <v>21</v>
      </c>
      <c r="C37" s="9" t="s">
        <v>81</v>
      </c>
      <c r="D37" s="9" t="s">
        <v>30</v>
      </c>
      <c r="E37" s="8" t="s">
        <v>77</v>
      </c>
      <c r="F37" s="8" t="s">
        <v>61</v>
      </c>
      <c r="G37" s="8">
        <v>3</v>
      </c>
      <c r="H37" s="8">
        <v>150</v>
      </c>
      <c r="I37" s="9"/>
      <c r="J37" s="9"/>
      <c r="K37" s="9" t="str">
        <f>_xlfn.DISPIMG("ID_9DAE0463515645098C04E4D26701E2A9",1)</f>
        <v>=DISPIMG("ID_9DAE0463515645098C04E4D26701E2A9",1)</v>
      </c>
      <c r="L37" s="9"/>
      <c r="M37" s="9"/>
      <c r="N37" s="9"/>
      <c r="O37" s="9" t="s">
        <v>26</v>
      </c>
    </row>
    <row r="38" s="1" customFormat="1" ht="30" customHeight="1" spans="1:15">
      <c r="A38" s="8">
        <v>33</v>
      </c>
      <c r="B38" s="9" t="s">
        <v>21</v>
      </c>
      <c r="C38" s="9" t="s">
        <v>82</v>
      </c>
      <c r="D38" s="9" t="s">
        <v>83</v>
      </c>
      <c r="E38" s="8" t="s">
        <v>77</v>
      </c>
      <c r="F38" s="8" t="s">
        <v>25</v>
      </c>
      <c r="G38" s="8">
        <v>2</v>
      </c>
      <c r="H38" s="8">
        <v>11520</v>
      </c>
      <c r="I38" s="9"/>
      <c r="J38" s="9"/>
      <c r="K38" s="9" t="str">
        <f>_xlfn.DISPIMG("ID_A8C65B3E2C02464D8AFCB8EB17381162",1)</f>
        <v>=DISPIMG("ID_A8C65B3E2C02464D8AFCB8EB17381162",1)</v>
      </c>
      <c r="L38" s="9" t="str">
        <f>_xlfn.DISPIMG("ID_1AEFFC24F18D412B99100CD3305DB8FE",1)</f>
        <v>=DISPIMG("ID_1AEFFC24F18D412B99100CD3305DB8FE",1)</v>
      </c>
      <c r="M38" s="9" t="str">
        <f>_xlfn.DISPIMG("ID_3D3B0D573399416D85136E1CA9E38C93",1)</f>
        <v>=DISPIMG("ID_3D3B0D573399416D85136E1CA9E38C93",1)</v>
      </c>
      <c r="N38" s="9" t="str">
        <f>_xlfn.DISPIMG("ID_2D746BA8CEF9463385F1A7C449786384",1)</f>
        <v>=DISPIMG("ID_2D746BA8CEF9463385F1A7C449786384",1)</v>
      </c>
      <c r="O38" s="9" t="s">
        <v>26</v>
      </c>
    </row>
    <row r="39" s="1" customFormat="1" ht="30" customHeight="1" spans="1:15">
      <c r="A39" s="8">
        <v>34</v>
      </c>
      <c r="B39" s="9" t="s">
        <v>21</v>
      </c>
      <c r="C39" s="9" t="s">
        <v>43</v>
      </c>
      <c r="D39" s="9" t="s">
        <v>84</v>
      </c>
      <c r="E39" s="8" t="s">
        <v>77</v>
      </c>
      <c r="F39" s="8" t="s">
        <v>61</v>
      </c>
      <c r="G39" s="8">
        <v>4</v>
      </c>
      <c r="H39" s="8">
        <v>200</v>
      </c>
      <c r="I39" s="9"/>
      <c r="J39" s="9"/>
      <c r="K39" s="9" t="str">
        <f>_xlfn.DISPIMG("ID_1B8697813F04440D9188B5A7FD5C6115",1)</f>
        <v>=DISPIMG("ID_1B8697813F04440D9188B5A7FD5C6115",1)</v>
      </c>
      <c r="L39" s="9" t="str">
        <f>_xlfn.DISPIMG("ID_A73A7D8140FD467BA43F9C75D07FB9CC",1)</f>
        <v>=DISPIMG("ID_A73A7D8140FD467BA43F9C75D07FB9CC",1)</v>
      </c>
      <c r="M39" s="9"/>
      <c r="N39" s="9"/>
      <c r="O39" s="9" t="s">
        <v>26</v>
      </c>
    </row>
    <row r="40" s="1" customFormat="1" ht="30" customHeight="1" spans="1:15">
      <c r="A40" s="8">
        <v>35</v>
      </c>
      <c r="B40" s="9" t="s">
        <v>21</v>
      </c>
      <c r="C40" s="9" t="s">
        <v>85</v>
      </c>
      <c r="D40" s="9" t="s">
        <v>86</v>
      </c>
      <c r="E40" s="8" t="s">
        <v>77</v>
      </c>
      <c r="F40" s="8" t="s">
        <v>37</v>
      </c>
      <c r="G40" s="8">
        <v>1</v>
      </c>
      <c r="H40" s="8">
        <v>100</v>
      </c>
      <c r="I40" s="9"/>
      <c r="J40" s="9"/>
      <c r="K40" s="9" t="str">
        <f>_xlfn.DISPIMG("ID_7025D69EA3104F629BC28575EC64070A",1)</f>
        <v>=DISPIMG("ID_7025D69EA3104F629BC28575EC64070A",1)</v>
      </c>
      <c r="L40" s="9"/>
      <c r="M40" s="9"/>
      <c r="N40" s="9"/>
      <c r="O40" s="9" t="s">
        <v>26</v>
      </c>
    </row>
    <row r="41" s="1" customFormat="1" ht="30" customHeight="1" spans="1:15">
      <c r="A41" s="8">
        <v>36</v>
      </c>
      <c r="B41" s="9" t="s">
        <v>21</v>
      </c>
      <c r="C41" s="9" t="s">
        <v>87</v>
      </c>
      <c r="D41" s="9" t="s">
        <v>88</v>
      </c>
      <c r="E41" s="8" t="s">
        <v>77</v>
      </c>
      <c r="F41" s="8" t="s">
        <v>42</v>
      </c>
      <c r="G41" s="8">
        <v>1</v>
      </c>
      <c r="H41" s="8">
        <v>100</v>
      </c>
      <c r="I41" s="9"/>
      <c r="J41" s="9"/>
      <c r="K41" s="9" t="str">
        <f>_xlfn.DISPIMG("ID_41D8D9EBEDE445E2BAB01584857B5715",1)</f>
        <v>=DISPIMG("ID_41D8D9EBEDE445E2BAB01584857B5715",1)</v>
      </c>
      <c r="L41" s="9"/>
      <c r="M41" s="9"/>
      <c r="N41" s="9"/>
      <c r="O41" s="9" t="s">
        <v>26</v>
      </c>
    </row>
    <row r="42" s="1" customFormat="1" ht="30" customHeight="1" spans="1:15">
      <c r="A42" s="8">
        <v>37</v>
      </c>
      <c r="B42" s="9" t="s">
        <v>21</v>
      </c>
      <c r="C42" s="9" t="s">
        <v>89</v>
      </c>
      <c r="D42" s="9" t="s">
        <v>90</v>
      </c>
      <c r="E42" s="8" t="s">
        <v>77</v>
      </c>
      <c r="F42" s="8" t="s">
        <v>37</v>
      </c>
      <c r="G42" s="8">
        <v>10</v>
      </c>
      <c r="H42" s="8">
        <v>100</v>
      </c>
      <c r="I42" s="9"/>
      <c r="J42" s="9"/>
      <c r="K42" s="9" t="str">
        <f>_xlfn.DISPIMG("ID_0634E149775D45AA86398D9E132B960D",1)</f>
        <v>=DISPIMG("ID_0634E149775D45AA86398D9E132B960D",1)</v>
      </c>
      <c r="L42" s="9" t="str">
        <f>_xlfn.DISPIMG("ID_0373B7E95C534CC3A5383DA84FFCF28E",1)</f>
        <v>=DISPIMG("ID_0373B7E95C534CC3A5383DA84FFCF28E",1)</v>
      </c>
      <c r="M42" s="9"/>
      <c r="N42" s="9"/>
      <c r="O42" s="9" t="s">
        <v>26</v>
      </c>
    </row>
    <row r="43" s="1" customFormat="1" ht="30" customHeight="1" spans="1:15">
      <c r="A43" s="8">
        <v>38</v>
      </c>
      <c r="B43" s="9" t="s">
        <v>21</v>
      </c>
      <c r="C43" s="9" t="s">
        <v>91</v>
      </c>
      <c r="D43" s="9" t="s">
        <v>92</v>
      </c>
      <c r="E43" s="8" t="s">
        <v>77</v>
      </c>
      <c r="F43" s="8" t="s">
        <v>37</v>
      </c>
      <c r="G43" s="8">
        <v>1</v>
      </c>
      <c r="H43" s="8">
        <v>100</v>
      </c>
      <c r="I43" s="9"/>
      <c r="J43" s="9"/>
      <c r="K43" s="9" t="str">
        <f>_xlfn.DISPIMG("ID_D66480A785DA4F7DA3E467F3F6C5DFAA",1)</f>
        <v>=DISPIMG("ID_D66480A785DA4F7DA3E467F3F6C5DFAA",1)</v>
      </c>
      <c r="L43" s="9"/>
      <c r="M43" s="9"/>
      <c r="N43" s="9"/>
      <c r="O43" s="9" t="s">
        <v>26</v>
      </c>
    </row>
    <row r="44" s="1" customFormat="1" ht="30" customHeight="1" spans="1:15">
      <c r="A44" s="8">
        <v>39</v>
      </c>
      <c r="B44" s="9" t="s">
        <v>21</v>
      </c>
      <c r="C44" s="9" t="s">
        <v>93</v>
      </c>
      <c r="D44" s="9" t="s">
        <v>92</v>
      </c>
      <c r="E44" s="8" t="s">
        <v>77</v>
      </c>
      <c r="F44" s="8" t="s">
        <v>37</v>
      </c>
      <c r="G44" s="8">
        <v>1</v>
      </c>
      <c r="H44" s="8">
        <v>100</v>
      </c>
      <c r="I44" s="9"/>
      <c r="J44" s="9"/>
      <c r="K44" s="9" t="str">
        <f>_xlfn.DISPIMG("ID_651195B5C0CF4CB7A6FF483E76BE4D3D",1)</f>
        <v>=DISPIMG("ID_651195B5C0CF4CB7A6FF483E76BE4D3D",1)</v>
      </c>
      <c r="L44" s="9"/>
      <c r="M44" s="9"/>
      <c r="N44" s="9"/>
      <c r="O44" s="9" t="s">
        <v>26</v>
      </c>
    </row>
    <row r="45" s="1" customFormat="1" ht="30" customHeight="1" spans="1:15">
      <c r="A45" s="8">
        <v>40</v>
      </c>
      <c r="B45" s="9" t="s">
        <v>21</v>
      </c>
      <c r="C45" s="9" t="s">
        <v>94</v>
      </c>
      <c r="D45" s="9" t="s">
        <v>95</v>
      </c>
      <c r="E45" s="8" t="s">
        <v>77</v>
      </c>
      <c r="F45" s="8" t="s">
        <v>31</v>
      </c>
      <c r="G45" s="8">
        <v>2</v>
      </c>
      <c r="H45" s="8">
        <v>100</v>
      </c>
      <c r="I45" s="9"/>
      <c r="J45" s="9"/>
      <c r="K45" s="9" t="str">
        <f>_xlfn.DISPIMG("ID_E4D41AA08F154B459324C21A64880098",1)</f>
        <v>=DISPIMG("ID_E4D41AA08F154B459324C21A64880098",1)</v>
      </c>
      <c r="L45" s="9"/>
      <c r="M45" s="9"/>
      <c r="N45" s="9"/>
      <c r="O45" s="9" t="s">
        <v>26</v>
      </c>
    </row>
    <row r="46" s="1" customFormat="1" ht="30" customHeight="1" spans="1:15">
      <c r="A46" s="8">
        <v>41</v>
      </c>
      <c r="B46" s="9" t="s">
        <v>21</v>
      </c>
      <c r="C46" s="9" t="s">
        <v>96</v>
      </c>
      <c r="D46" s="9" t="s">
        <v>92</v>
      </c>
      <c r="E46" s="8" t="s">
        <v>77</v>
      </c>
      <c r="F46" s="8" t="s">
        <v>37</v>
      </c>
      <c r="G46" s="8">
        <v>1</v>
      </c>
      <c r="H46" s="8">
        <v>100</v>
      </c>
      <c r="I46" s="9"/>
      <c r="J46" s="9"/>
      <c r="K46" s="9" t="str">
        <f>_xlfn.DISPIMG("ID_4E4C6781BE194446BBB9C8978FB8BD04",1)</f>
        <v>=DISPIMG("ID_4E4C6781BE194446BBB9C8978FB8BD04",1)</v>
      </c>
      <c r="L46" s="9"/>
      <c r="M46" s="9"/>
      <c r="N46" s="9"/>
      <c r="O46" s="9" t="s">
        <v>26</v>
      </c>
    </row>
    <row r="47" s="1" customFormat="1" ht="30" customHeight="1" spans="1:15">
      <c r="A47" s="8">
        <v>42</v>
      </c>
      <c r="B47" s="9" t="s">
        <v>21</v>
      </c>
      <c r="C47" s="9" t="s">
        <v>97</v>
      </c>
      <c r="D47" s="9" t="s">
        <v>92</v>
      </c>
      <c r="E47" s="8" t="s">
        <v>77</v>
      </c>
      <c r="F47" s="8" t="s">
        <v>31</v>
      </c>
      <c r="G47" s="8">
        <v>1</v>
      </c>
      <c r="H47" s="8">
        <v>100</v>
      </c>
      <c r="I47" s="9"/>
      <c r="J47" s="9"/>
      <c r="K47" s="9" t="str">
        <f>_xlfn.DISPIMG("ID_C60461637F8F48748ACDFA7332E79261",1)</f>
        <v>=DISPIMG("ID_C60461637F8F48748ACDFA7332E79261",1)</v>
      </c>
      <c r="L47" s="9"/>
      <c r="M47" s="9"/>
      <c r="N47" s="9"/>
      <c r="O47" s="9" t="s">
        <v>26</v>
      </c>
    </row>
    <row r="48" s="1" customFormat="1" ht="30" customHeight="1" spans="1:15">
      <c r="A48" s="8">
        <v>43</v>
      </c>
      <c r="B48" s="9" t="s">
        <v>21</v>
      </c>
      <c r="C48" s="9" t="s">
        <v>68</v>
      </c>
      <c r="D48" s="9"/>
      <c r="E48" s="8" t="s">
        <v>77</v>
      </c>
      <c r="F48" s="8" t="s">
        <v>42</v>
      </c>
      <c r="G48" s="8">
        <v>1</v>
      </c>
      <c r="H48" s="8">
        <v>100</v>
      </c>
      <c r="I48" s="9"/>
      <c r="J48" s="9"/>
      <c r="K48" s="9" t="str">
        <f>_xlfn.DISPIMG("ID_ADF90C413F7C452098330EC1BB187BD6",1)</f>
        <v>=DISPIMG("ID_ADF90C413F7C452098330EC1BB187BD6",1)</v>
      </c>
      <c r="L48" s="9"/>
      <c r="M48" s="9"/>
      <c r="N48" s="9"/>
      <c r="O48" s="9" t="s">
        <v>26</v>
      </c>
    </row>
    <row r="49" ht="30" customHeight="1" spans="1:15">
      <c r="A49" s="8">
        <v>44</v>
      </c>
      <c r="B49" s="9" t="s">
        <v>21</v>
      </c>
      <c r="C49" s="9" t="s">
        <v>98</v>
      </c>
      <c r="D49" s="9" t="s">
        <v>99</v>
      </c>
      <c r="E49" s="8" t="s">
        <v>100</v>
      </c>
      <c r="F49" s="8" t="s">
        <v>25</v>
      </c>
      <c r="G49" s="8">
        <v>2</v>
      </c>
      <c r="H49" s="8">
        <v>1200</v>
      </c>
      <c r="I49" s="9"/>
      <c r="J49" s="9"/>
      <c r="K49" s="9" t="str">
        <f>_xlfn.DISPIMG("ID_BFEA1679332C4B81BD4642A2F8A60D82",1)</f>
        <v>=DISPIMG("ID_BFEA1679332C4B81BD4642A2F8A60D82",1)</v>
      </c>
      <c r="L49" s="9" t="str">
        <f>_xlfn.DISPIMG("ID_7BA053DB1C7E492DA03B39D9DEB7DFDF",1)</f>
        <v>=DISPIMG("ID_7BA053DB1C7E492DA03B39D9DEB7DFDF",1)</v>
      </c>
      <c r="M49" s="9"/>
      <c r="N49" s="9"/>
      <c r="O49" s="9" t="s">
        <v>26</v>
      </c>
    </row>
    <row r="50" ht="30" customHeight="1" spans="1:15">
      <c r="A50" s="16"/>
      <c r="B50" s="17"/>
      <c r="C50" s="17"/>
      <c r="D50" s="17"/>
      <c r="E50" s="18"/>
      <c r="F50" s="16"/>
      <c r="G50" s="16"/>
      <c r="H50" s="16"/>
      <c r="I50" s="16"/>
      <c r="J50" s="16"/>
      <c r="K50" s="19"/>
      <c r="L50" s="19"/>
      <c r="M50" s="19"/>
      <c r="N50" s="19"/>
      <c r="O50" s="20"/>
    </row>
    <row r="51" ht="30" customHeight="1" spans="1:15">
      <c r="A51" s="16"/>
      <c r="B51" s="21"/>
      <c r="C51" s="17"/>
      <c r="D51" s="17"/>
      <c r="E51" s="18"/>
      <c r="F51" s="16"/>
      <c r="G51" s="16"/>
      <c r="H51" s="16"/>
      <c r="I51" s="16"/>
      <c r="J51" s="16"/>
      <c r="K51" s="19"/>
      <c r="L51" s="19"/>
      <c r="M51" s="19"/>
      <c r="N51" s="19"/>
      <c r="O51" s="20"/>
    </row>
    <row r="52" ht="30" customHeight="1" spans="1:15">
      <c r="A52" s="22"/>
      <c r="B52" s="22"/>
      <c r="C52" s="22"/>
      <c r="D52" s="22"/>
      <c r="E52" s="16"/>
      <c r="F52" s="16"/>
      <c r="G52" s="16"/>
      <c r="H52" s="16"/>
      <c r="I52" s="16"/>
      <c r="J52" s="16"/>
      <c r="K52" s="19"/>
      <c r="L52" s="19"/>
      <c r="M52" s="19"/>
      <c r="N52" s="19"/>
      <c r="O52" s="20"/>
    </row>
    <row r="53" spans="1:15">
      <c r="A53" s="2"/>
      <c r="B53" s="2"/>
      <c r="C53" s="2"/>
      <c r="D53" s="2"/>
      <c r="G53" s="2"/>
      <c r="H53" s="2"/>
      <c r="I53" s="2"/>
      <c r="J53" s="2"/>
    </row>
    <row r="54" spans="1:15">
      <c r="A54" s="2"/>
      <c r="B54" s="2"/>
      <c r="C54" s="2"/>
      <c r="D54" s="2"/>
      <c r="G54" s="2"/>
      <c r="H54" s="2"/>
      <c r="I54" s="2"/>
      <c r="J54" s="2"/>
    </row>
  </sheetData>
  <mergeCells count="16">
    <mergeCell ref="A2:O2"/>
    <mergeCell ref="K3:N3"/>
    <mergeCell ref="A53:B53"/>
    <mergeCell ref="C53:H53"/>
    <mergeCell ref="A54:B54"/>
    <mergeCell ref="C54:H54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J33:J35"/>
  </mergeCells>
  <pageMargins left="0.161111111111111" right="0.161111111111111" top="1" bottom="0.2125" header="0.511805555555556" footer="0.511805555555556"/>
  <pageSetup paperSize="9" scale="73" orientation="landscape" horizontalDpi="600"/>
  <headerFooter alignWithMargins="0" scaleWithDoc="0">
    <oddFooter>&amp;C第 &amp;P 页，共 &amp;N 页</oddFooter>
  </headerFooter>
  <rowBreaks count="2" manualBreakCount="2">
    <brk id="15" max="14" man="1"/>
    <brk id="47" max="14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曼阁变勐远变勐养变橄榄坝变各电站 (公告中报价清单)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景洪实业公司</dc:creator>
  <cp:lastModifiedBy>枫叶</cp:lastModifiedBy>
  <dcterms:created xsi:type="dcterms:W3CDTF">2026-10-06T03:59:00Z</dcterms:created>
  <dcterms:modified xsi:type="dcterms:W3CDTF">2026-10-15T05:38:27Z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2BB1633DD42746AB870F8C84ADF2809F_13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